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CBA4B3D8-1835-4427-931C-D678242479A3}" xr6:coauthVersionLast="47" xr6:coauthVersionMax="47" xr10:uidLastSave="{00000000-0000-0000-0000-000000000000}"/>
  <bookViews>
    <workbookView xWindow="-120" yWindow="-120" windowWidth="29040" windowHeight="15840" xr2:uid="{3675950E-F0B0-4585-8157-EAD4D91583C2}"/>
  </bookViews>
  <sheets>
    <sheet name="Foglio1" sheetId="1" r:id="rId1"/>
  </sheets>
  <definedNames>
    <definedName name="_xlnm._FilterDatabase" localSheetId="0" hidden="1">Foglio1!$A$1:$W$66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" l="1"/>
  <c r="M55" i="1"/>
  <c r="M54" i="1"/>
  <c r="F51" i="1"/>
  <c r="S55" i="1" s="1"/>
  <c r="S54" i="1"/>
  <c r="I51" i="1" l="1"/>
  <c r="J51" i="1"/>
  <c r="K51" i="1"/>
  <c r="L51" i="1"/>
  <c r="M51" i="1"/>
  <c r="N51" i="1"/>
  <c r="O51" i="1"/>
  <c r="P51" i="1"/>
  <c r="Q51" i="1"/>
  <c r="H51" i="1"/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1" i="1"/>
  <c r="S42" i="1"/>
  <c r="S43" i="1"/>
  <c r="S44" i="1"/>
  <c r="S45" i="1"/>
  <c r="S46" i="1"/>
  <c r="S47" i="1"/>
  <c r="S48" i="1"/>
  <c r="S49" i="1"/>
  <c r="S8" i="1"/>
  <c r="T9" i="1" l="1"/>
  <c r="T49" i="1"/>
  <c r="T11" i="1"/>
  <c r="T16" i="1"/>
  <c r="T31" i="1"/>
  <c r="T23" i="1"/>
  <c r="T20" i="1"/>
  <c r="T34" i="1"/>
  <c r="T26" i="1"/>
  <c r="T13" i="1"/>
  <c r="T46" i="1"/>
  <c r="T37" i="1"/>
  <c r="T28" i="1"/>
  <c r="L54" i="1"/>
  <c r="L55" i="1"/>
  <c r="L56" i="1"/>
  <c r="S51" i="1"/>
  <c r="S60" i="1"/>
  <c r="S56" i="1"/>
  <c r="S57" i="1"/>
  <c r="S59" i="1" l="1"/>
  <c r="S58" i="1"/>
  <c r="S61" i="1" l="1"/>
  <c r="U59" i="1" s="1"/>
  <c r="U57" i="1" l="1"/>
  <c r="U60" i="1"/>
  <c r="U58" i="1"/>
  <c r="U56" i="1"/>
</calcChain>
</file>

<file path=xl/sharedStrings.xml><?xml version="1.0" encoding="utf-8"?>
<sst xmlns="http://schemas.openxmlformats.org/spreadsheetml/2006/main" count="248" uniqueCount="151">
  <si>
    <t>A.A. 2020/2021</t>
  </si>
  <si>
    <t>INTERO ANNO</t>
  </si>
  <si>
    <t>Opinione degli studenti sulla didattica erogata</t>
  </si>
  <si>
    <t>Codice</t>
  </si>
  <si>
    <t>Descrizione</t>
  </si>
  <si>
    <t>Titolare</t>
  </si>
  <si>
    <t>Schede</t>
  </si>
  <si>
    <t>Nulle</t>
  </si>
  <si>
    <t>D1</t>
  </si>
  <si>
    <t>D2</t>
  </si>
  <si>
    <t>D3</t>
  </si>
  <si>
    <t>D4</t>
  </si>
  <si>
    <t>D5</t>
  </si>
  <si>
    <t>D6</t>
  </si>
  <si>
    <t>D7</t>
  </si>
  <si>
    <t>D9</t>
  </si>
  <si>
    <t>D10</t>
  </si>
  <si>
    <t>D11</t>
  </si>
  <si>
    <t>--</t>
  </si>
  <si>
    <t>SCIENZE PROPEDEUTICHE - FISICA MEDICA</t>
  </si>
  <si>
    <t>FIORI, FABRIZIO</t>
  </si>
  <si>
    <t>SCIENZE PROPEDEUTICHE - STATISTICA</t>
  </si>
  <si>
    <t>GESUITA, ROSARIA</t>
  </si>
  <si>
    <t>SCIENZE PROPEDEUTICHE - MISURE ELETTRICHE ED ELETTRONICHE</t>
  </si>
  <si>
    <t>SCALISE, LORENZO</t>
  </si>
  <si>
    <t>ANATOMIA E ISTOLOGIA - ANATOMIA UMANA</t>
  </si>
  <si>
    <t>MARZIONI, DANIELA</t>
  </si>
  <si>
    <t>ANATOMIA E ISTOLOGIA - ISTOLOGIA</t>
  </si>
  <si>
    <t>MARCHI, SAVERIO</t>
  </si>
  <si>
    <t>PSICOLOGIA DEL LAVORO E DELLE ORGANIZZAZIONI - PSICOLOGIA GENERALE</t>
  </si>
  <si>
    <t>SEVERINO, DAYANA</t>
  </si>
  <si>
    <t>PSICOLOGIA DEL LAVORO E DELLE ORGANIZZAZIONI</t>
  </si>
  <si>
    <t>MERCANTI, SILVIA</t>
  </si>
  <si>
    <t>PATOLOGIA GENERALE</t>
  </si>
  <si>
    <t>OLIVIERI, FABIOLA</t>
  </si>
  <si>
    <t>PATOLOGIA GENERALE - TECNICHE DI LABORATORIO  DI IMMUNOEMATOLOGIA</t>
  </si>
  <si>
    <t>BARTOLI, ELISA</t>
  </si>
  <si>
    <t>BIOCHIMICA E PATOLOGIA  CLINICA E ORGANIZZAZIONE DI LABORATORIO - BIOCHIMICA CLINICA</t>
  </si>
  <si>
    <t>SALVOLINI, ELEONORA</t>
  </si>
  <si>
    <t>BIOCHIMICA E PATOLOGIA  CLINICA E ORGANIZZAZIONE DI LABORATORIO - PATOLOGIA CLINICA</t>
  </si>
  <si>
    <t>PUGNALONI, ARMANDA</t>
  </si>
  <si>
    <t>BIOCHIMICA E PATOLOGIA  CLINICA E ORGANIZZAZIONE DI LABORATORIO - TECNICHE DI LABORATORIO DI PATOLOGIA CLINICA</t>
  </si>
  <si>
    <t>RIPPO, MARIA RITA</t>
  </si>
  <si>
    <t>ANATOMIA PATOLOGICA</t>
  </si>
  <si>
    <t>MAZZUCCHELLI, ROBERTA</t>
  </si>
  <si>
    <t>ANATOMIA PATOLOGICA - ANATOMIA PATOLOGICA SISTEMATICA</t>
  </si>
  <si>
    <t>SCARPELLI, MARINA</t>
  </si>
  <si>
    <t>ANATOMIA PATOLOGICA - CITOPATOLOGIA DIAGNOSTICA</t>
  </si>
  <si>
    <t>MORICHETTI, DORIANA</t>
  </si>
  <si>
    <t>ANATOMIA PATOLOGICA - TECNICHE DI LABORATORIO DI ANATOMIA PATOLOGICA</t>
  </si>
  <si>
    <t>BISCEGLIA, LUCIA</t>
  </si>
  <si>
    <t>SCIENZE INTERDISCIPLINARI CLINICHE - ANESTESIOLOGIA</t>
  </si>
  <si>
    <t>DONATI, ABELE</t>
  </si>
  <si>
    <t>SCIENZE INTERDISCIPLINARI CLINICHE - MALATTIE DEL SANGUE</t>
  </si>
  <si>
    <t>POLONI, ANTONELLA</t>
  </si>
  <si>
    <t>SCIENZE INTERDISCIPLINARI CLINICHE - ONCOLOGIA MEDICA</t>
  </si>
  <si>
    <t>GIAMPIERI, RICCARDO</t>
  </si>
  <si>
    <t>ECONOMIA AZIENDALE IN SANITA' E SISTEMI DI ELABORAZIONE DELLE INFORMAZIONI  E METODOLOGIA DELLA RICERCA - ECONOMIA AZIENDALE</t>
  </si>
  <si>
    <t>VALLESI, MARTINA</t>
  </si>
  <si>
    <t>ECONOMIA AZIENDALE IN SANITA' E SISTEMI DI ELABORAZIONE DELLE INFORMAZIONI  E METODOLOGIA DELLA RICERCA - SISTEMA DI ELABORAZIONE  DELLE INFORMAZIONI</t>
  </si>
  <si>
    <t>AGOSTINELLI, GIANLUCA</t>
  </si>
  <si>
    <t>ECONOMIA AZIENDALE IN SANITA' E SISTEMI DI ELABORAZIONE DELLE INFORMAZIONI  E METODOLOGIA DELLA RICERCA - STATISTICA PER LA RICERCA SPERIMENTALE E TECNOLOGICA</t>
  </si>
  <si>
    <t>CHELLI, FRANCESCO MARIA</t>
  </si>
  <si>
    <t>MICROBIOLOGIA E MALATTIE INFETTIVE - MICROBIOLOGIA APPLICATA</t>
  </si>
  <si>
    <t>MENZO, STEFANO</t>
  </si>
  <si>
    <t>MICROBIOLOGIA E MALATTIE INFETTIVE - MALATTIE INFETTIVE</t>
  </si>
  <si>
    <t>BRESCINI, LUCIA</t>
  </si>
  <si>
    <t>TECNICHE DIAGNOSTICHE DI ANATOMIA PATOLOGICA - CORRELAZIONI ANATOMO PATOLOGICHE</t>
  </si>
  <si>
    <t>GOTERI, GAIA</t>
  </si>
  <si>
    <t>TECNICHE DIAGNOSTICHE DI ANATOMIA PATOLOGICA - TECNICHE DI LABORATORIO DI IMMUNOISTOCHIMICA E BIOLOGIA MOLECOLARE</t>
  </si>
  <si>
    <t>TECNICHE DIAGNOSTICHE DI ANATOMIA PATOLOGICA - TECNICHE DI LABORATORIO DI CITOPATOLOGIA</t>
  </si>
  <si>
    <t>ANTALDI, ELENA</t>
  </si>
  <si>
    <t>MEDICINA LEGALE, IGIENE E NORME DI SICUREZZA  E RADIOPROTEZIONE - MEDICINA LEGALE</t>
  </si>
  <si>
    <t>TURCHI, CHIARA</t>
  </si>
  <si>
    <t>MEDICINA LEGALE, IGIENE E NORME DI SICUREZZA  E RADIOPROTEZIONE - IGIENE GENERALE ED APPLICATA</t>
  </si>
  <si>
    <t>MORETTINI, MARGHERITA</t>
  </si>
  <si>
    <t>MEDICINA LEGALE, IGIENE E NORME DI SICUREZZA  E RADIOPROTEZIONE - TECNICHE DI LABORATORIO DI MEDICINA TRASFUSIONALE</t>
  </si>
  <si>
    <t>MICROBIOLOGIA MICROBIOLOGIA CLINICA - MICROBIOLOGIA</t>
  </si>
  <si>
    <t>MORRONI, GIANLUCA</t>
  </si>
  <si>
    <t>MICROBIOLOGIA MICROBIOLOGIA CLINICA - BATTERIOLOGIA</t>
  </si>
  <si>
    <t>MINGOIA, MARINA</t>
  </si>
  <si>
    <t>MICROBIOLOGIA MICROBIOLOGIA CLINICA - TECNICHE DI LABORATORIO DI MICROBIOLOGIA</t>
  </si>
  <si>
    <t>APPOLLONI, STEFANIA</t>
  </si>
  <si>
    <t>FISIOLOGIA</t>
  </si>
  <si>
    <t>BRAGINA, LUCA</t>
  </si>
  <si>
    <t>BIOCHIMICA CLINICA</t>
  </si>
  <si>
    <t>BATTINO, MAURIZIO</t>
  </si>
  <si>
    <t>RADIOPROTEZIONE E RADIOBIOLOGIA</t>
  </si>
  <si>
    <t>CAROTTI, MARINA</t>
  </si>
  <si>
    <t>30.00</t>
  </si>
  <si>
    <t>FARMACOLOGIA</t>
  </si>
  <si>
    <t>VINCIGUERRA, ANTONIO</t>
  </si>
  <si>
    <t>TECNOLOGIE GENETICHE</t>
  </si>
  <si>
    <t>DISCEPOLI, GIANCARLO</t>
  </si>
  <si>
    <t>BIOLOGIA GENERALE E CHIMICA BIOLOGICA - BIOCHIMICA</t>
  </si>
  <si>
    <t>EMANUELLI, MONICA</t>
  </si>
  <si>
    <t>BIOLOGIA GENERALE E CHIMICA BIOLOGICA - BIOLOGIA APPLICATA</t>
  </si>
  <si>
    <t>GIULIETTI, MATTEO</t>
  </si>
  <si>
    <t>BIOLOGIA GENERALE E CHIMICA BIOLOGICA - ORGANIZZAZIONE DI LABORATORIO E SICUREZZA</t>
  </si>
  <si>
    <t>GAMBELLA, MASSIMO</t>
  </si>
  <si>
    <t>BIOLOGIA GENERALE E CHIMICA BIOLOGICA - BIOCHIMICA PROPEDEUTICA</t>
  </si>
  <si>
    <t>AMICI, ADOLFO</t>
  </si>
  <si>
    <t>TECNICHE DIAGNOSTICHE DI MICROBIOLOGIA, VIROLOGIA, MICOLOGIA E PARASSITOLOGIA - VIROLOGIA</t>
  </si>
  <si>
    <t>TECNICHE DIAGNOSTICHE DI MICROBIOLOGIA, VIROLOGIA, MICOLOGIA E PARASSITOLOGIA - MICROBIOLOGIA CLINICA</t>
  </si>
  <si>
    <t>PIERETTI, BARBARA</t>
  </si>
  <si>
    <t>TECNICHE DIAGNOSTICHE DI MICROBIOLOGIA, VIROLOGIA, MICOLOGIA E PARASSITOLOGIA - TECNICHE DI LABORATORIO DI VIROLOGIA</t>
  </si>
  <si>
    <t>BALERCIA, MARINELLA</t>
  </si>
  <si>
    <t>media</t>
  </si>
  <si>
    <t>anno</t>
  </si>
  <si>
    <t>SEM</t>
  </si>
  <si>
    <t>II</t>
  </si>
  <si>
    <t>I</t>
  </si>
  <si>
    <t xml:space="preserve">Domanda 1: Le conoscenze preliminari possedute sono risultate sufficienti per la comprensione degli argomenti previsti nel programma d'esame?
</t>
  </si>
  <si>
    <t xml:space="preserve">Domanda 2: Il carico di studio dell'insegnamento è proporzionato ai crediti assegnati?
</t>
  </si>
  <si>
    <t xml:space="preserve">Domanda 3: Il materiale didattico (indicato e disponibile) è adeguato per lo studio della materia?
</t>
  </si>
  <si>
    <t xml:space="preserve">Domanda 4: Le modalità di esame sono state definite in modo chiaro?
</t>
  </si>
  <si>
    <t xml:space="preserve">Domanda 5: Gli orari di svolgimento di lezioni, esercitazioni e altre eventuali attività didattiche sono rispettati? (Nota: In riferimento alle attività del Secondo Ciclo, a causa dell’emergenza Covid-19, si consideri la tempistica di messa a disposizione del materiale didattico Audio/Video.)
</t>
  </si>
  <si>
    <t xml:space="preserve">Domanda 6: Il docente stimola/motiva l'interesse verso la disciplina?
</t>
  </si>
  <si>
    <t xml:space="preserve">Domanda 7: Il docente espone gli argomenti in modo chiaro?
</t>
  </si>
  <si>
    <t xml:space="preserve">Domanda 8: Le attività didattiche integrative (esercitazini, tutorati,laboratori, etc...) sono utili all'apprendimento della materia?
</t>
  </si>
  <si>
    <t xml:space="preserve">Domanda 9: L'insegnamento è stato svolto in maniera coerente con quanto dichiarato sul sito Web del corso di studio?
</t>
  </si>
  <si>
    <t xml:space="preserve">Domanda 10: Il docente è reperibile per chiarimenti e spiegazioni?
</t>
  </si>
  <si>
    <t xml:space="preserve">Domanda 11: E' interessato/a agli argomenti trattati nell'insegnamento?
</t>
  </si>
  <si>
    <t>totale insegnamenti</t>
  </si>
  <si>
    <t>Insegnamenti NON valutati</t>
  </si>
  <si>
    <t>&gt;=90</t>
  </si>
  <si>
    <t>&gt;=80 &lt; 90</t>
  </si>
  <si>
    <t>&gt;=70 &lt; 80</t>
  </si>
  <si>
    <t>&gt;=60 &lt; 70</t>
  </si>
  <si>
    <t>&lt; 60</t>
  </si>
  <si>
    <t xml:space="preserve">valutazione media complessiva </t>
  </si>
  <si>
    <t>1° anno</t>
  </si>
  <si>
    <t>2° anno</t>
  </si>
  <si>
    <t>3° anno</t>
  </si>
  <si>
    <t>Ins.valutati</t>
  </si>
  <si>
    <t>val %</t>
  </si>
  <si>
    <t>media C.I.</t>
  </si>
  <si>
    <t>(*)</t>
  </si>
  <si>
    <t>NV</t>
  </si>
  <si>
    <t>A.A. 19/20</t>
  </si>
  <si>
    <t>Vila Nadia</t>
  </si>
  <si>
    <t>Bettarelli Giorgio</t>
  </si>
  <si>
    <t>Sabbatini Raffaele</t>
  </si>
  <si>
    <t>Siepi Lorella</t>
  </si>
  <si>
    <t>Menzo Stefano</t>
  </si>
  <si>
    <t>Gherardi Giancarlo</t>
  </si>
  <si>
    <t>Giuseppetti Gianmarco</t>
  </si>
  <si>
    <t>Bompadre Stefano</t>
  </si>
  <si>
    <t>Docenti A.A. 2020/2021</t>
  </si>
  <si>
    <t>differenti dall'A.A. precedente</t>
  </si>
  <si>
    <t>docente 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</si>
</sst>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4" tint="-0.249977111117893"/>
      <name val="Franklin Gothic Book"/>
      <family val="2"/>
    </font>
    <font>
      <b/>
      <sz val="10"/>
      <color theme="4" tint="-0.249977111117893"/>
      <name val="Franklin Gothic Book"/>
      <family val="2"/>
    </font>
    <font>
      <sz val="9"/>
      <color theme="4" tint="-0.249977111117893"/>
      <name val="Franklin Gothic Book"/>
      <family val="2"/>
    </font>
    <font>
      <sz val="12"/>
      <color theme="4" tint="-0.249977111117893"/>
      <name val="Franklin Gothic Book"/>
      <family val="2"/>
    </font>
    <font>
      <sz val="10"/>
      <color rgb="FF0000FF"/>
      <name val="Franklin Gothic Book"/>
      <family val="2"/>
    </font>
    <font>
      <b/>
      <sz val="10"/>
      <color rgb="FF0000FF"/>
      <name val="Franklin Gothic Book"/>
      <family val="2"/>
    </font>
    <font>
      <b/>
      <sz val="12"/>
      <color theme="4" tint="-0.249977111117893"/>
      <name val="Franklin Gothic Book"/>
      <family val="2"/>
    </font>
    <font>
      <sz val="8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8"/>
      <color theme="4" tint="-0.249977111117893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dotted">
        <color theme="4"/>
      </right>
      <top style="thin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 style="thin">
        <color theme="4"/>
      </top>
      <bottom style="dotted">
        <color theme="4"/>
      </bottom>
      <diagonal/>
    </border>
    <border>
      <left style="dotted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dotted">
        <color theme="4"/>
      </right>
      <top style="dotted">
        <color theme="4"/>
      </top>
      <bottom style="thin">
        <color theme="4"/>
      </bottom>
      <diagonal/>
    </border>
    <border>
      <left style="dotted">
        <color theme="4"/>
      </left>
      <right style="dotted">
        <color theme="4"/>
      </right>
      <top style="dotted">
        <color theme="4"/>
      </top>
      <bottom style="thin">
        <color theme="4"/>
      </bottom>
      <diagonal/>
    </border>
    <border>
      <left style="dotted">
        <color theme="4"/>
      </left>
      <right style="thin">
        <color theme="4"/>
      </right>
      <top style="dott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dotted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0" fontId="8" fillId="0" borderId="0" xfId="0" applyFont="1"/>
    <xf numFmtId="0" fontId="2" fillId="0" borderId="2" xfId="0" applyFont="1" applyBorder="1"/>
    <xf numFmtId="2" fontId="2" fillId="0" borderId="2" xfId="0" applyNumberFormat="1" applyFont="1" applyBorder="1"/>
    <xf numFmtId="0" fontId="4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/>
    <xf numFmtId="0" fontId="2" fillId="0" borderId="12" xfId="0" applyFont="1" applyBorder="1"/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2" fontId="2" fillId="0" borderId="13" xfId="0" applyNumberFormat="1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164" fontId="4" fillId="0" borderId="0" xfId="1" applyNumberFormat="1" applyFont="1" applyAlignment="1">
      <alignment vertical="center"/>
    </xf>
    <xf numFmtId="164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6" fillId="0" borderId="0" xfId="0" applyNumberFormat="1" applyFont="1"/>
    <xf numFmtId="0" fontId="2" fillId="0" borderId="17" xfId="0" applyFont="1" applyBorder="1"/>
    <xf numFmtId="2" fontId="15" fillId="3" borderId="0" xfId="0" applyNumberFormat="1" applyFont="1" applyFill="1" applyAlignment="1">
      <alignment horizontal="center"/>
    </xf>
    <xf numFmtId="2" fontId="4" fillId="0" borderId="0" xfId="0" applyNumberFormat="1" applyFont="1" applyBorder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" fillId="0" borderId="7" xfId="0" applyNumberFormat="1" applyFont="1" applyFill="1" applyBorder="1"/>
    <xf numFmtId="2" fontId="2" fillId="0" borderId="8" xfId="0" applyNumberFormat="1" applyFont="1" applyFill="1" applyBorder="1"/>
    <xf numFmtId="2" fontId="2" fillId="0" borderId="9" xfId="0" applyNumberFormat="1" applyFont="1" applyFill="1" applyBorder="1"/>
    <xf numFmtId="2" fontId="2" fillId="0" borderId="0" xfId="0" applyNumberFormat="1" applyFont="1" applyFill="1" applyBorder="1"/>
    <xf numFmtId="2" fontId="2" fillId="0" borderId="16" xfId="0" applyNumberFormat="1" applyFont="1" applyFill="1" applyBorder="1"/>
    <xf numFmtId="2" fontId="2" fillId="0" borderId="15" xfId="0" applyNumberFormat="1" applyFont="1" applyFill="1" applyBorder="1"/>
    <xf numFmtId="2" fontId="2" fillId="0" borderId="14" xfId="0" applyNumberFormat="1" applyFont="1" applyFill="1" applyBorder="1"/>
    <xf numFmtId="2" fontId="2" fillId="0" borderId="0" xfId="0" applyNumberFormat="1" applyFont="1" applyFill="1"/>
    <xf numFmtId="2" fontId="2" fillId="0" borderId="3" xfId="0" applyNumberFormat="1" applyFont="1" applyFill="1" applyBorder="1"/>
    <xf numFmtId="2" fontId="2" fillId="0" borderId="10" xfId="0" applyNumberFormat="1" applyFont="1" applyFill="1" applyBorder="1"/>
    <xf numFmtId="2" fontId="2" fillId="0" borderId="11" xfId="0" applyNumberFormat="1" applyFont="1" applyFill="1" applyBorder="1"/>
    <xf numFmtId="2" fontId="2" fillId="0" borderId="12" xfId="0" applyNumberFormat="1" applyFont="1" applyFill="1" applyBorder="1"/>
    <xf numFmtId="2" fontId="4" fillId="0" borderId="0" xfId="0" applyNumberFormat="1" applyFont="1" applyAlignment="1">
      <alignment horizontal="righ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0000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EA2F-7897-4035-AE91-787E719F510B}">
  <dimension ref="A1:W66"/>
  <sheetViews>
    <sheetView tabSelected="1" topLeftCell="C10" workbookViewId="0">
      <selection activeCell="S1" sqref="S1:W1048576"/>
    </sheetView>
  </sheetViews>
  <sheetFormatPr defaultRowHeight="13.5" x14ac:dyDescent="0.25"/>
  <cols>
    <col min="1" max="1" width="6.5703125" style="2" customWidth="1"/>
    <col min="2" max="2" width="5" style="2" bestFit="1" customWidth="1"/>
    <col min="3" max="3" width="4.5703125" style="2" bestFit="1" customWidth="1"/>
    <col min="4" max="4" width="110.28515625" style="1" customWidth="1"/>
    <col min="5" max="5" width="29.85546875" style="1" customWidth="1"/>
    <col min="6" max="6" width="6.5703125" style="3" customWidth="1"/>
    <col min="7" max="7" width="5" style="3" customWidth="1"/>
    <col min="8" max="17" width="10.7109375" style="4" customWidth="1"/>
    <col min="18" max="18" width="1.7109375" style="4" customWidth="1"/>
    <col min="19" max="19" width="10.7109375" style="4" hidden="1" customWidth="1"/>
    <col min="20" max="20" width="9.140625" style="1" hidden="1" customWidth="1"/>
    <col min="21" max="21" width="5.42578125" style="1" hidden="1" customWidth="1"/>
    <col min="22" max="22" width="10" style="1" hidden="1" customWidth="1"/>
    <col min="23" max="23" width="14.7109375" style="6" hidden="1" customWidth="1"/>
    <col min="24" max="16384" width="9.140625" style="1"/>
  </cols>
  <sheetData>
    <row r="1" spans="1:23" ht="16.5" x14ac:dyDescent="0.3">
      <c r="D1" s="13" t="s">
        <v>0</v>
      </c>
    </row>
    <row r="2" spans="1:23" ht="16.5" x14ac:dyDescent="0.3">
      <c r="D2" s="7" t="s">
        <v>1</v>
      </c>
    </row>
    <row r="3" spans="1:23" x14ac:dyDescent="0.25">
      <c r="D3" s="8" t="s">
        <v>2</v>
      </c>
    </row>
    <row r="4" spans="1:23" x14ac:dyDescent="0.25">
      <c r="A4" s="9" t="s">
        <v>3</v>
      </c>
      <c r="B4" s="9" t="s">
        <v>108</v>
      </c>
      <c r="C4" s="9" t="s">
        <v>109</v>
      </c>
      <c r="D4" s="10" t="s">
        <v>4</v>
      </c>
      <c r="E4" s="10" t="s">
        <v>5</v>
      </c>
      <c r="F4" s="11" t="s">
        <v>6</v>
      </c>
      <c r="G4" s="11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/>
      <c r="S4" s="12" t="s">
        <v>107</v>
      </c>
      <c r="T4" s="12" t="s">
        <v>136</v>
      </c>
      <c r="U4" s="12"/>
      <c r="V4" s="65" t="s">
        <v>139</v>
      </c>
      <c r="W4" s="6" t="s">
        <v>150</v>
      </c>
    </row>
    <row r="5" spans="1:23" s="17" customFormat="1" x14ac:dyDescent="0.25">
      <c r="A5" s="28">
        <v>1</v>
      </c>
      <c r="B5" s="29">
        <v>1</v>
      </c>
      <c r="C5" s="30" t="s">
        <v>111</v>
      </c>
      <c r="D5" s="31" t="s">
        <v>19</v>
      </c>
      <c r="E5" s="32" t="s">
        <v>20</v>
      </c>
      <c r="F5" s="43">
        <v>5</v>
      </c>
      <c r="G5" s="44">
        <v>0</v>
      </c>
      <c r="H5" s="50" t="s">
        <v>18</v>
      </c>
      <c r="I5" s="51" t="s">
        <v>18</v>
      </c>
      <c r="J5" s="51" t="s">
        <v>18</v>
      </c>
      <c r="K5" s="51" t="s">
        <v>18</v>
      </c>
      <c r="L5" s="51" t="s">
        <v>18</v>
      </c>
      <c r="M5" s="51" t="s">
        <v>18</v>
      </c>
      <c r="N5" s="51" t="s">
        <v>18</v>
      </c>
      <c r="O5" s="51" t="s">
        <v>18</v>
      </c>
      <c r="P5" s="51" t="s">
        <v>18</v>
      </c>
      <c r="Q5" s="52" t="s">
        <v>18</v>
      </c>
      <c r="R5" s="18"/>
      <c r="S5" s="56"/>
      <c r="V5" s="66">
        <v>76.150000000000006</v>
      </c>
      <c r="W5" s="16"/>
    </row>
    <row r="6" spans="1:23" s="17" customFormat="1" x14ac:dyDescent="0.25">
      <c r="A6" s="33">
        <v>2</v>
      </c>
      <c r="B6" s="34">
        <v>1</v>
      </c>
      <c r="C6" s="35" t="s">
        <v>111</v>
      </c>
      <c r="D6" s="36" t="s">
        <v>21</v>
      </c>
      <c r="E6" s="37" t="s">
        <v>22</v>
      </c>
      <c r="F6" s="45">
        <v>5</v>
      </c>
      <c r="G6" s="46">
        <v>0</v>
      </c>
      <c r="H6" s="53" t="s">
        <v>18</v>
      </c>
      <c r="I6" s="54" t="s">
        <v>18</v>
      </c>
      <c r="J6" s="54" t="s">
        <v>18</v>
      </c>
      <c r="K6" s="54" t="s">
        <v>18</v>
      </c>
      <c r="L6" s="54" t="s">
        <v>18</v>
      </c>
      <c r="M6" s="54" t="s">
        <v>18</v>
      </c>
      <c r="N6" s="54" t="s">
        <v>18</v>
      </c>
      <c r="O6" s="54" t="s">
        <v>18</v>
      </c>
      <c r="P6" s="54" t="s">
        <v>18</v>
      </c>
      <c r="Q6" s="55" t="s">
        <v>18</v>
      </c>
      <c r="R6" s="18"/>
      <c r="S6" s="57"/>
      <c r="V6" s="66">
        <v>90</v>
      </c>
      <c r="W6" s="16"/>
    </row>
    <row r="7" spans="1:23" s="17" customFormat="1" x14ac:dyDescent="0.25">
      <c r="A7" s="33">
        <v>3</v>
      </c>
      <c r="B7" s="34">
        <v>1</v>
      </c>
      <c r="C7" s="35" t="s">
        <v>111</v>
      </c>
      <c r="D7" s="36" t="s">
        <v>23</v>
      </c>
      <c r="E7" s="37" t="s">
        <v>24</v>
      </c>
      <c r="F7" s="45">
        <v>5</v>
      </c>
      <c r="G7" s="46">
        <v>0</v>
      </c>
      <c r="H7" s="53" t="s">
        <v>18</v>
      </c>
      <c r="I7" s="54" t="s">
        <v>18</v>
      </c>
      <c r="J7" s="54" t="s">
        <v>18</v>
      </c>
      <c r="K7" s="54" t="s">
        <v>18</v>
      </c>
      <c r="L7" s="54" t="s">
        <v>18</v>
      </c>
      <c r="M7" s="54" t="s">
        <v>18</v>
      </c>
      <c r="N7" s="54" t="s">
        <v>18</v>
      </c>
      <c r="O7" s="54" t="s">
        <v>18</v>
      </c>
      <c r="P7" s="54" t="s">
        <v>18</v>
      </c>
      <c r="Q7" s="55" t="s">
        <v>18</v>
      </c>
      <c r="R7" s="18"/>
      <c r="S7" s="58"/>
      <c r="T7" s="14"/>
      <c r="V7" s="66">
        <v>92.5</v>
      </c>
      <c r="W7" s="16"/>
    </row>
    <row r="8" spans="1:23" s="17" customFormat="1" x14ac:dyDescent="0.25">
      <c r="A8" s="33">
        <v>4</v>
      </c>
      <c r="B8" s="34">
        <v>1</v>
      </c>
      <c r="C8" s="35" t="s">
        <v>111</v>
      </c>
      <c r="D8" s="36" t="s">
        <v>25</v>
      </c>
      <c r="E8" s="37" t="s">
        <v>26</v>
      </c>
      <c r="F8" s="47">
        <v>12</v>
      </c>
      <c r="G8" s="46">
        <v>0</v>
      </c>
      <c r="H8" s="69">
        <v>83.33</v>
      </c>
      <c r="I8" s="70">
        <v>66.67</v>
      </c>
      <c r="J8" s="70">
        <v>91.67</v>
      </c>
      <c r="K8" s="70">
        <v>83.33</v>
      </c>
      <c r="L8" s="70">
        <v>91.67</v>
      </c>
      <c r="M8" s="70">
        <v>100</v>
      </c>
      <c r="N8" s="70">
        <v>100</v>
      </c>
      <c r="O8" s="70">
        <v>100</v>
      </c>
      <c r="P8" s="70">
        <v>100</v>
      </c>
      <c r="Q8" s="71">
        <v>91.67</v>
      </c>
      <c r="R8" s="72"/>
      <c r="S8" s="73">
        <f t="shared" ref="S8:S37" si="0">AVERAGE(H8:Q8)</f>
        <v>90.834000000000003</v>
      </c>
      <c r="V8" s="66">
        <v>88</v>
      </c>
      <c r="W8" s="16"/>
    </row>
    <row r="9" spans="1:23" s="17" customFormat="1" x14ac:dyDescent="0.25">
      <c r="A9" s="33">
        <v>5</v>
      </c>
      <c r="B9" s="34">
        <v>1</v>
      </c>
      <c r="C9" s="35" t="s">
        <v>111</v>
      </c>
      <c r="D9" s="36" t="s">
        <v>27</v>
      </c>
      <c r="E9" s="37" t="s">
        <v>28</v>
      </c>
      <c r="F9" s="47">
        <v>12</v>
      </c>
      <c r="G9" s="46">
        <v>0</v>
      </c>
      <c r="H9" s="69">
        <v>91.67</v>
      </c>
      <c r="I9" s="70">
        <v>66.67</v>
      </c>
      <c r="J9" s="70">
        <v>100</v>
      </c>
      <c r="K9" s="70">
        <v>91.67</v>
      </c>
      <c r="L9" s="70">
        <v>100</v>
      </c>
      <c r="M9" s="70">
        <v>83.33</v>
      </c>
      <c r="N9" s="70">
        <v>100</v>
      </c>
      <c r="O9" s="70">
        <v>100</v>
      </c>
      <c r="P9" s="70">
        <v>100</v>
      </c>
      <c r="Q9" s="71">
        <v>100</v>
      </c>
      <c r="R9" s="72"/>
      <c r="S9" s="74">
        <f t="shared" si="0"/>
        <v>93.334000000000003</v>
      </c>
      <c r="T9" s="15">
        <f>AVERAGE(S8:S9)</f>
        <v>92.084000000000003</v>
      </c>
      <c r="V9" s="66">
        <v>91.33</v>
      </c>
      <c r="W9" s="16"/>
    </row>
    <row r="10" spans="1:23" s="17" customFormat="1" x14ac:dyDescent="0.25">
      <c r="A10" s="33">
        <v>6</v>
      </c>
      <c r="B10" s="34">
        <v>3</v>
      </c>
      <c r="C10" s="35" t="s">
        <v>110</v>
      </c>
      <c r="D10" s="36" t="s">
        <v>29</v>
      </c>
      <c r="E10" s="37" t="s">
        <v>30</v>
      </c>
      <c r="F10" s="47">
        <v>11</v>
      </c>
      <c r="G10" s="46">
        <v>0</v>
      </c>
      <c r="H10" s="69">
        <v>36.36</v>
      </c>
      <c r="I10" s="70">
        <v>54.55</v>
      </c>
      <c r="J10" s="70">
        <v>63.64</v>
      </c>
      <c r="K10" s="70">
        <v>81.819999999999993</v>
      </c>
      <c r="L10" s="70">
        <v>81.819999999999993</v>
      </c>
      <c r="M10" s="70">
        <v>81.819999999999993</v>
      </c>
      <c r="N10" s="70">
        <v>72.73</v>
      </c>
      <c r="O10" s="70">
        <v>100</v>
      </c>
      <c r="P10" s="70">
        <v>100</v>
      </c>
      <c r="Q10" s="71">
        <v>54.55</v>
      </c>
      <c r="R10" s="72"/>
      <c r="S10" s="73">
        <f t="shared" si="0"/>
        <v>72.728999999999999</v>
      </c>
      <c r="V10" s="66">
        <v>89</v>
      </c>
      <c r="W10" s="16"/>
    </row>
    <row r="11" spans="1:23" s="17" customFormat="1" x14ac:dyDescent="0.25">
      <c r="A11" s="33">
        <v>7</v>
      </c>
      <c r="B11" s="34">
        <v>3</v>
      </c>
      <c r="C11" s="35" t="s">
        <v>110</v>
      </c>
      <c r="D11" s="36" t="s">
        <v>31</v>
      </c>
      <c r="E11" s="37" t="s">
        <v>32</v>
      </c>
      <c r="F11" s="47">
        <v>11</v>
      </c>
      <c r="G11" s="46">
        <v>0</v>
      </c>
      <c r="H11" s="69">
        <v>45.45</v>
      </c>
      <c r="I11" s="70">
        <v>63.64</v>
      </c>
      <c r="J11" s="70">
        <v>54.55</v>
      </c>
      <c r="K11" s="70">
        <v>100</v>
      </c>
      <c r="L11" s="70">
        <v>81.819999999999993</v>
      </c>
      <c r="M11" s="70">
        <v>81.819999999999993</v>
      </c>
      <c r="N11" s="70">
        <v>81.819999999999993</v>
      </c>
      <c r="O11" s="70">
        <v>100</v>
      </c>
      <c r="P11" s="70">
        <v>90.91</v>
      </c>
      <c r="Q11" s="71">
        <v>54.55</v>
      </c>
      <c r="R11" s="72"/>
      <c r="S11" s="74">
        <f t="shared" si="0"/>
        <v>75.455999999999989</v>
      </c>
      <c r="T11" s="15">
        <f>AVERAGE(S10:S11)</f>
        <v>74.092500000000001</v>
      </c>
      <c r="V11" s="66">
        <v>93</v>
      </c>
      <c r="W11" s="16"/>
    </row>
    <row r="12" spans="1:23" s="17" customFormat="1" x14ac:dyDescent="0.25">
      <c r="A12" s="33">
        <v>8</v>
      </c>
      <c r="B12" s="34">
        <v>2</v>
      </c>
      <c r="C12" s="35" t="s">
        <v>111</v>
      </c>
      <c r="D12" s="36" t="s">
        <v>33</v>
      </c>
      <c r="E12" s="37" t="s">
        <v>34</v>
      </c>
      <c r="F12" s="47">
        <v>12</v>
      </c>
      <c r="G12" s="46">
        <v>0</v>
      </c>
      <c r="H12" s="69">
        <v>91.67</v>
      </c>
      <c r="I12" s="70">
        <v>83.33</v>
      </c>
      <c r="J12" s="70">
        <v>100</v>
      </c>
      <c r="K12" s="70">
        <v>100</v>
      </c>
      <c r="L12" s="70">
        <v>100</v>
      </c>
      <c r="M12" s="70">
        <v>91.67</v>
      </c>
      <c r="N12" s="70">
        <v>100</v>
      </c>
      <c r="O12" s="70">
        <v>91.67</v>
      </c>
      <c r="P12" s="70">
        <v>91.67</v>
      </c>
      <c r="Q12" s="71">
        <v>100</v>
      </c>
      <c r="R12" s="72"/>
      <c r="S12" s="73">
        <f t="shared" si="0"/>
        <v>95.000999999999991</v>
      </c>
      <c r="V12" s="66">
        <v>93.75</v>
      </c>
      <c r="W12" s="16"/>
    </row>
    <row r="13" spans="1:23" s="17" customFormat="1" x14ac:dyDescent="0.25">
      <c r="A13" s="33">
        <v>9</v>
      </c>
      <c r="B13" s="34">
        <v>2</v>
      </c>
      <c r="C13" s="35" t="s">
        <v>111</v>
      </c>
      <c r="D13" s="36" t="s">
        <v>35</v>
      </c>
      <c r="E13" s="37" t="s">
        <v>36</v>
      </c>
      <c r="F13" s="47">
        <v>12</v>
      </c>
      <c r="G13" s="46">
        <v>0</v>
      </c>
      <c r="H13" s="69">
        <v>83.33</v>
      </c>
      <c r="I13" s="70">
        <v>83.33</v>
      </c>
      <c r="J13" s="70">
        <v>100</v>
      </c>
      <c r="K13" s="70">
        <v>100</v>
      </c>
      <c r="L13" s="70">
        <v>100</v>
      </c>
      <c r="M13" s="70">
        <v>91.67</v>
      </c>
      <c r="N13" s="70">
        <v>100</v>
      </c>
      <c r="O13" s="70">
        <v>100</v>
      </c>
      <c r="P13" s="70">
        <v>100</v>
      </c>
      <c r="Q13" s="71">
        <v>100</v>
      </c>
      <c r="R13" s="72"/>
      <c r="S13" s="74">
        <f t="shared" si="0"/>
        <v>95.832999999999998</v>
      </c>
      <c r="T13" s="15">
        <f>AVERAGE(S12:S13)</f>
        <v>95.417000000000002</v>
      </c>
      <c r="U13" s="17" t="s">
        <v>137</v>
      </c>
      <c r="V13" s="66">
        <v>97.5</v>
      </c>
      <c r="W13" s="16" t="s">
        <v>140</v>
      </c>
    </row>
    <row r="14" spans="1:23" s="17" customFormat="1" x14ac:dyDescent="0.25">
      <c r="A14" s="33">
        <v>10</v>
      </c>
      <c r="B14" s="34">
        <v>2</v>
      </c>
      <c r="C14" s="35" t="s">
        <v>111</v>
      </c>
      <c r="D14" s="36" t="s">
        <v>37</v>
      </c>
      <c r="E14" s="37" t="s">
        <v>38</v>
      </c>
      <c r="F14" s="47">
        <v>8</v>
      </c>
      <c r="G14" s="46">
        <v>0</v>
      </c>
      <c r="H14" s="69">
        <v>87.5</v>
      </c>
      <c r="I14" s="70">
        <v>87.5</v>
      </c>
      <c r="J14" s="70">
        <v>100</v>
      </c>
      <c r="K14" s="70">
        <v>100</v>
      </c>
      <c r="L14" s="70">
        <v>100</v>
      </c>
      <c r="M14" s="70">
        <v>100</v>
      </c>
      <c r="N14" s="70">
        <v>100</v>
      </c>
      <c r="O14" s="70">
        <v>100</v>
      </c>
      <c r="P14" s="70">
        <v>100</v>
      </c>
      <c r="Q14" s="71">
        <v>87.5</v>
      </c>
      <c r="R14" s="72"/>
      <c r="S14" s="73">
        <f t="shared" si="0"/>
        <v>96.25</v>
      </c>
      <c r="V14" s="66">
        <v>98.57</v>
      </c>
      <c r="W14" s="16"/>
    </row>
    <row r="15" spans="1:23" s="17" customFormat="1" x14ac:dyDescent="0.25">
      <c r="A15" s="33">
        <v>11</v>
      </c>
      <c r="B15" s="34">
        <v>2</v>
      </c>
      <c r="C15" s="35" t="s">
        <v>111</v>
      </c>
      <c r="D15" s="36" t="s">
        <v>39</v>
      </c>
      <c r="E15" s="37" t="s">
        <v>40</v>
      </c>
      <c r="F15" s="47">
        <v>9</v>
      </c>
      <c r="G15" s="46">
        <v>0</v>
      </c>
      <c r="H15" s="69">
        <v>100</v>
      </c>
      <c r="I15" s="70">
        <v>33.33</v>
      </c>
      <c r="J15" s="70">
        <v>77.78</v>
      </c>
      <c r="K15" s="70">
        <v>88.89</v>
      </c>
      <c r="L15" s="70">
        <v>66.67</v>
      </c>
      <c r="M15" s="70">
        <v>33.33</v>
      </c>
      <c r="N15" s="70">
        <v>66.67</v>
      </c>
      <c r="O15" s="70">
        <v>88.89</v>
      </c>
      <c r="P15" s="70">
        <v>88.89</v>
      </c>
      <c r="Q15" s="71">
        <v>100</v>
      </c>
      <c r="R15" s="72"/>
      <c r="S15" s="75">
        <f t="shared" si="0"/>
        <v>74.445000000000007</v>
      </c>
      <c r="V15" s="66">
        <v>91.43</v>
      </c>
      <c r="W15" s="16"/>
    </row>
    <row r="16" spans="1:23" s="17" customFormat="1" x14ac:dyDescent="0.25">
      <c r="A16" s="33">
        <v>12</v>
      </c>
      <c r="B16" s="34">
        <v>2</v>
      </c>
      <c r="C16" s="35" t="s">
        <v>111</v>
      </c>
      <c r="D16" s="36" t="s">
        <v>41</v>
      </c>
      <c r="E16" s="37" t="s">
        <v>42</v>
      </c>
      <c r="F16" s="47">
        <v>8</v>
      </c>
      <c r="G16" s="46">
        <v>0</v>
      </c>
      <c r="H16" s="69">
        <v>100</v>
      </c>
      <c r="I16" s="70">
        <v>100</v>
      </c>
      <c r="J16" s="70">
        <v>100</v>
      </c>
      <c r="K16" s="70">
        <v>100</v>
      </c>
      <c r="L16" s="70">
        <v>100</v>
      </c>
      <c r="M16" s="70">
        <v>100</v>
      </c>
      <c r="N16" s="70">
        <v>100</v>
      </c>
      <c r="O16" s="70">
        <v>87.5</v>
      </c>
      <c r="P16" s="70">
        <v>100</v>
      </c>
      <c r="Q16" s="71">
        <v>100</v>
      </c>
      <c r="R16" s="72"/>
      <c r="S16" s="74">
        <f t="shared" si="0"/>
        <v>98.75</v>
      </c>
      <c r="T16" s="15">
        <f>AVERAGE(S14:S16)</f>
        <v>89.814999999999998</v>
      </c>
      <c r="V16" s="66">
        <v>95.71</v>
      </c>
      <c r="W16" s="16"/>
    </row>
    <row r="17" spans="1:23" s="17" customFormat="1" x14ac:dyDescent="0.25">
      <c r="A17" s="33">
        <v>13</v>
      </c>
      <c r="B17" s="34">
        <v>2</v>
      </c>
      <c r="C17" s="35" t="s">
        <v>110</v>
      </c>
      <c r="D17" s="36" t="s">
        <v>43</v>
      </c>
      <c r="E17" s="37" t="s">
        <v>44</v>
      </c>
      <c r="F17" s="47">
        <v>9</v>
      </c>
      <c r="G17" s="46">
        <v>0</v>
      </c>
      <c r="H17" s="69">
        <v>100</v>
      </c>
      <c r="I17" s="70">
        <v>77.78</v>
      </c>
      <c r="J17" s="70">
        <v>100</v>
      </c>
      <c r="K17" s="70">
        <v>88.89</v>
      </c>
      <c r="L17" s="70">
        <v>88.89</v>
      </c>
      <c r="M17" s="70">
        <v>100</v>
      </c>
      <c r="N17" s="70">
        <v>88.89</v>
      </c>
      <c r="O17" s="70">
        <v>88.89</v>
      </c>
      <c r="P17" s="70">
        <v>88.89</v>
      </c>
      <c r="Q17" s="71">
        <v>88.89</v>
      </c>
      <c r="R17" s="72"/>
      <c r="S17" s="73">
        <f t="shared" si="0"/>
        <v>91.111999999999995</v>
      </c>
      <c r="V17" s="66">
        <v>91.82</v>
      </c>
      <c r="W17" s="16"/>
    </row>
    <row r="18" spans="1:23" s="17" customFormat="1" x14ac:dyDescent="0.25">
      <c r="A18" s="33">
        <v>14</v>
      </c>
      <c r="B18" s="34">
        <v>2</v>
      </c>
      <c r="C18" s="35" t="s">
        <v>110</v>
      </c>
      <c r="D18" s="36" t="s">
        <v>45</v>
      </c>
      <c r="E18" s="37" t="s">
        <v>46</v>
      </c>
      <c r="F18" s="47">
        <v>9</v>
      </c>
      <c r="G18" s="46">
        <v>0</v>
      </c>
      <c r="H18" s="69">
        <v>88.89</v>
      </c>
      <c r="I18" s="70">
        <v>55.56</v>
      </c>
      <c r="J18" s="70">
        <v>100</v>
      </c>
      <c r="K18" s="70">
        <v>100</v>
      </c>
      <c r="L18" s="70">
        <v>44.44</v>
      </c>
      <c r="M18" s="70">
        <v>88.89</v>
      </c>
      <c r="N18" s="70">
        <v>88.89</v>
      </c>
      <c r="O18" s="70">
        <v>88.89</v>
      </c>
      <c r="P18" s="70">
        <v>88.89</v>
      </c>
      <c r="Q18" s="71">
        <v>88.89</v>
      </c>
      <c r="R18" s="72"/>
      <c r="S18" s="75">
        <f t="shared" si="0"/>
        <v>83.333999999999989</v>
      </c>
      <c r="V18" s="66">
        <v>90</v>
      </c>
      <c r="W18" s="16"/>
    </row>
    <row r="19" spans="1:23" s="17" customFormat="1" x14ac:dyDescent="0.25">
      <c r="A19" s="33">
        <v>15</v>
      </c>
      <c r="B19" s="34">
        <v>2</v>
      </c>
      <c r="C19" s="35" t="s">
        <v>110</v>
      </c>
      <c r="D19" s="36" t="s">
        <v>47</v>
      </c>
      <c r="E19" s="37" t="s">
        <v>48</v>
      </c>
      <c r="F19" s="47">
        <v>9</v>
      </c>
      <c r="G19" s="46">
        <v>0</v>
      </c>
      <c r="H19" s="69">
        <v>100</v>
      </c>
      <c r="I19" s="70">
        <v>77.78</v>
      </c>
      <c r="J19" s="70">
        <v>88.89</v>
      </c>
      <c r="K19" s="70">
        <v>88.89</v>
      </c>
      <c r="L19" s="70">
        <v>88.89</v>
      </c>
      <c r="M19" s="70">
        <v>100</v>
      </c>
      <c r="N19" s="70">
        <v>88.89</v>
      </c>
      <c r="O19" s="70">
        <v>88.89</v>
      </c>
      <c r="P19" s="70">
        <v>88.89</v>
      </c>
      <c r="Q19" s="71">
        <v>88.89</v>
      </c>
      <c r="R19" s="72"/>
      <c r="S19" s="75">
        <f t="shared" si="0"/>
        <v>90.001000000000005</v>
      </c>
      <c r="V19" s="66">
        <v>91.82</v>
      </c>
      <c r="W19" s="16"/>
    </row>
    <row r="20" spans="1:23" s="17" customFormat="1" x14ac:dyDescent="0.25">
      <c r="A20" s="33">
        <v>16</v>
      </c>
      <c r="B20" s="34">
        <v>2</v>
      </c>
      <c r="C20" s="35" t="s">
        <v>110</v>
      </c>
      <c r="D20" s="36" t="s">
        <v>49</v>
      </c>
      <c r="E20" s="37" t="s">
        <v>50</v>
      </c>
      <c r="F20" s="47">
        <v>9</v>
      </c>
      <c r="G20" s="46">
        <v>0</v>
      </c>
      <c r="H20" s="69">
        <v>88.89</v>
      </c>
      <c r="I20" s="70">
        <v>55.56</v>
      </c>
      <c r="J20" s="70">
        <v>88.89</v>
      </c>
      <c r="K20" s="70">
        <v>88.89</v>
      </c>
      <c r="L20" s="70">
        <v>77.78</v>
      </c>
      <c r="M20" s="70">
        <v>44.44</v>
      </c>
      <c r="N20" s="70">
        <v>88.89</v>
      </c>
      <c r="O20" s="70">
        <v>88.89</v>
      </c>
      <c r="P20" s="70">
        <v>88.89</v>
      </c>
      <c r="Q20" s="71">
        <v>88.89</v>
      </c>
      <c r="R20" s="72"/>
      <c r="S20" s="74">
        <f t="shared" si="0"/>
        <v>80.001000000000005</v>
      </c>
      <c r="T20" s="15">
        <f>AVERAGE(S17:S20)</f>
        <v>86.111999999999995</v>
      </c>
      <c r="U20" s="17" t="s">
        <v>137</v>
      </c>
      <c r="V20" s="66">
        <v>95.45</v>
      </c>
      <c r="W20" s="16" t="s">
        <v>141</v>
      </c>
    </row>
    <row r="21" spans="1:23" s="17" customFormat="1" x14ac:dyDescent="0.25">
      <c r="A21" s="33">
        <v>17</v>
      </c>
      <c r="B21" s="34">
        <v>2</v>
      </c>
      <c r="C21" s="35" t="s">
        <v>110</v>
      </c>
      <c r="D21" s="36" t="s">
        <v>51</v>
      </c>
      <c r="E21" s="37" t="s">
        <v>52</v>
      </c>
      <c r="F21" s="47">
        <v>11</v>
      </c>
      <c r="G21" s="46">
        <v>0</v>
      </c>
      <c r="H21" s="69">
        <v>81.819999999999993</v>
      </c>
      <c r="I21" s="70">
        <v>81.819999999999993</v>
      </c>
      <c r="J21" s="70">
        <v>90.91</v>
      </c>
      <c r="K21" s="70">
        <v>100</v>
      </c>
      <c r="L21" s="70">
        <v>100</v>
      </c>
      <c r="M21" s="70">
        <v>90.91</v>
      </c>
      <c r="N21" s="70">
        <v>100</v>
      </c>
      <c r="O21" s="70">
        <v>100</v>
      </c>
      <c r="P21" s="70">
        <v>100</v>
      </c>
      <c r="Q21" s="71">
        <v>72.73</v>
      </c>
      <c r="R21" s="72"/>
      <c r="S21" s="73">
        <f t="shared" si="0"/>
        <v>91.818999999999988</v>
      </c>
      <c r="V21" s="66">
        <v>84.55</v>
      </c>
      <c r="W21" s="16"/>
    </row>
    <row r="22" spans="1:23" s="17" customFormat="1" x14ac:dyDescent="0.25">
      <c r="A22" s="33">
        <v>18</v>
      </c>
      <c r="B22" s="34">
        <v>2</v>
      </c>
      <c r="C22" s="35" t="s">
        <v>110</v>
      </c>
      <c r="D22" s="36" t="s">
        <v>53</v>
      </c>
      <c r="E22" s="37" t="s">
        <v>54</v>
      </c>
      <c r="F22" s="47">
        <v>11</v>
      </c>
      <c r="G22" s="46">
        <v>0</v>
      </c>
      <c r="H22" s="69">
        <v>72.73</v>
      </c>
      <c r="I22" s="70">
        <v>63.64</v>
      </c>
      <c r="J22" s="70">
        <v>100</v>
      </c>
      <c r="K22" s="70">
        <v>100</v>
      </c>
      <c r="L22" s="70">
        <v>100</v>
      </c>
      <c r="M22" s="70">
        <v>100</v>
      </c>
      <c r="N22" s="70">
        <v>100</v>
      </c>
      <c r="O22" s="70">
        <v>100</v>
      </c>
      <c r="P22" s="70">
        <v>100</v>
      </c>
      <c r="Q22" s="71">
        <v>72.73</v>
      </c>
      <c r="R22" s="72"/>
      <c r="S22" s="75">
        <f t="shared" si="0"/>
        <v>90.91</v>
      </c>
      <c r="V22" s="66">
        <v>90</v>
      </c>
      <c r="W22" s="16"/>
    </row>
    <row r="23" spans="1:23" s="17" customFormat="1" x14ac:dyDescent="0.25">
      <c r="A23" s="33">
        <v>19</v>
      </c>
      <c r="B23" s="34">
        <v>2</v>
      </c>
      <c r="C23" s="35" t="s">
        <v>110</v>
      </c>
      <c r="D23" s="36" t="s">
        <v>55</v>
      </c>
      <c r="E23" s="37" t="s">
        <v>56</v>
      </c>
      <c r="F23" s="47">
        <v>11</v>
      </c>
      <c r="G23" s="46">
        <v>0</v>
      </c>
      <c r="H23" s="69">
        <v>100</v>
      </c>
      <c r="I23" s="70">
        <v>72.73</v>
      </c>
      <c r="J23" s="70">
        <v>100</v>
      </c>
      <c r="K23" s="70">
        <v>100</v>
      </c>
      <c r="L23" s="70">
        <v>90.91</v>
      </c>
      <c r="M23" s="70">
        <v>100</v>
      </c>
      <c r="N23" s="70">
        <v>100</v>
      </c>
      <c r="O23" s="70">
        <v>100</v>
      </c>
      <c r="P23" s="70">
        <v>100</v>
      </c>
      <c r="Q23" s="71">
        <v>90.91</v>
      </c>
      <c r="R23" s="72"/>
      <c r="S23" s="74">
        <f t="shared" si="0"/>
        <v>95.454999999999998</v>
      </c>
      <c r="T23" s="15">
        <f>AVERAGE(S21:S23)</f>
        <v>92.727999999999994</v>
      </c>
      <c r="V23" s="66">
        <v>93.64</v>
      </c>
      <c r="W23" s="16"/>
    </row>
    <row r="24" spans="1:23" s="17" customFormat="1" x14ac:dyDescent="0.25">
      <c r="A24" s="33">
        <v>20</v>
      </c>
      <c r="B24" s="34">
        <v>3</v>
      </c>
      <c r="C24" s="35" t="s">
        <v>111</v>
      </c>
      <c r="D24" s="36" t="s">
        <v>57</v>
      </c>
      <c r="E24" s="37" t="s">
        <v>58</v>
      </c>
      <c r="F24" s="47">
        <v>10</v>
      </c>
      <c r="G24" s="46">
        <v>0</v>
      </c>
      <c r="H24" s="69">
        <v>80</v>
      </c>
      <c r="I24" s="70">
        <v>90</v>
      </c>
      <c r="J24" s="70">
        <v>100</v>
      </c>
      <c r="K24" s="70">
        <v>100</v>
      </c>
      <c r="L24" s="70">
        <v>100</v>
      </c>
      <c r="M24" s="70">
        <v>100</v>
      </c>
      <c r="N24" s="70">
        <v>100</v>
      </c>
      <c r="O24" s="70">
        <v>100</v>
      </c>
      <c r="P24" s="70">
        <v>100</v>
      </c>
      <c r="Q24" s="71">
        <v>90</v>
      </c>
      <c r="R24" s="72"/>
      <c r="S24" s="73">
        <f t="shared" si="0"/>
        <v>96</v>
      </c>
      <c r="V24" s="66">
        <v>99.09</v>
      </c>
      <c r="W24" s="16"/>
    </row>
    <row r="25" spans="1:23" s="17" customFormat="1" x14ac:dyDescent="0.25">
      <c r="A25" s="33">
        <v>21</v>
      </c>
      <c r="B25" s="34">
        <v>3</v>
      </c>
      <c r="C25" s="35" t="s">
        <v>111</v>
      </c>
      <c r="D25" s="36" t="s">
        <v>59</v>
      </c>
      <c r="E25" s="37" t="s">
        <v>60</v>
      </c>
      <c r="F25" s="47">
        <v>10</v>
      </c>
      <c r="G25" s="46">
        <v>0</v>
      </c>
      <c r="H25" s="69">
        <v>80</v>
      </c>
      <c r="I25" s="70">
        <v>90</v>
      </c>
      <c r="J25" s="70">
        <v>100</v>
      </c>
      <c r="K25" s="70">
        <v>100</v>
      </c>
      <c r="L25" s="70">
        <v>90</v>
      </c>
      <c r="M25" s="70">
        <v>90</v>
      </c>
      <c r="N25" s="70">
        <v>100</v>
      </c>
      <c r="O25" s="70">
        <v>100</v>
      </c>
      <c r="P25" s="70">
        <v>100</v>
      </c>
      <c r="Q25" s="71">
        <v>90</v>
      </c>
      <c r="R25" s="72"/>
      <c r="S25" s="75">
        <f t="shared" si="0"/>
        <v>94</v>
      </c>
      <c r="V25" s="66">
        <v>92.73</v>
      </c>
      <c r="W25" s="16"/>
    </row>
    <row r="26" spans="1:23" s="17" customFormat="1" x14ac:dyDescent="0.25">
      <c r="A26" s="33">
        <v>22</v>
      </c>
      <c r="B26" s="34">
        <v>3</v>
      </c>
      <c r="C26" s="35" t="s">
        <v>111</v>
      </c>
      <c r="D26" s="36" t="s">
        <v>61</v>
      </c>
      <c r="E26" s="37" t="s">
        <v>62</v>
      </c>
      <c r="F26" s="47">
        <v>10</v>
      </c>
      <c r="G26" s="46">
        <v>0</v>
      </c>
      <c r="H26" s="69">
        <v>80</v>
      </c>
      <c r="I26" s="70">
        <v>100</v>
      </c>
      <c r="J26" s="70">
        <v>90</v>
      </c>
      <c r="K26" s="70">
        <v>70</v>
      </c>
      <c r="L26" s="70">
        <v>100</v>
      </c>
      <c r="M26" s="70">
        <v>90</v>
      </c>
      <c r="N26" s="70">
        <v>90</v>
      </c>
      <c r="O26" s="70">
        <v>80</v>
      </c>
      <c r="P26" s="70">
        <v>90</v>
      </c>
      <c r="Q26" s="71">
        <v>70</v>
      </c>
      <c r="R26" s="72"/>
      <c r="S26" s="74">
        <f t="shared" si="0"/>
        <v>86</v>
      </c>
      <c r="T26" s="15">
        <f>AVERAGE(S24:S26)</f>
        <v>92</v>
      </c>
      <c r="V26" s="66">
        <v>88.18</v>
      </c>
      <c r="W26" s="16"/>
    </row>
    <row r="27" spans="1:23" s="17" customFormat="1" x14ac:dyDescent="0.25">
      <c r="A27" s="33">
        <v>23</v>
      </c>
      <c r="B27" s="34">
        <v>3</v>
      </c>
      <c r="C27" s="35" t="s">
        <v>111</v>
      </c>
      <c r="D27" s="36" t="s">
        <v>63</v>
      </c>
      <c r="E27" s="37" t="s">
        <v>64</v>
      </c>
      <c r="F27" s="47">
        <v>10</v>
      </c>
      <c r="G27" s="46">
        <v>0</v>
      </c>
      <c r="H27" s="69">
        <v>100</v>
      </c>
      <c r="I27" s="70">
        <v>80</v>
      </c>
      <c r="J27" s="70">
        <v>80</v>
      </c>
      <c r="K27" s="70">
        <v>100</v>
      </c>
      <c r="L27" s="70">
        <v>80</v>
      </c>
      <c r="M27" s="70">
        <v>80</v>
      </c>
      <c r="N27" s="70">
        <v>70</v>
      </c>
      <c r="O27" s="70">
        <v>100</v>
      </c>
      <c r="P27" s="70">
        <v>70</v>
      </c>
      <c r="Q27" s="71">
        <v>100</v>
      </c>
      <c r="R27" s="72"/>
      <c r="S27" s="73">
        <f t="shared" si="0"/>
        <v>86</v>
      </c>
      <c r="V27" s="66">
        <v>84</v>
      </c>
      <c r="W27" s="16"/>
    </row>
    <row r="28" spans="1:23" s="17" customFormat="1" x14ac:dyDescent="0.25">
      <c r="A28" s="33">
        <v>24</v>
      </c>
      <c r="B28" s="34">
        <v>3</v>
      </c>
      <c r="C28" s="35" t="s">
        <v>111</v>
      </c>
      <c r="D28" s="36" t="s">
        <v>65</v>
      </c>
      <c r="E28" s="37" t="s">
        <v>66</v>
      </c>
      <c r="F28" s="47">
        <v>10</v>
      </c>
      <c r="G28" s="46">
        <v>0</v>
      </c>
      <c r="H28" s="69">
        <v>100</v>
      </c>
      <c r="I28" s="70">
        <v>100</v>
      </c>
      <c r="J28" s="70">
        <v>90</v>
      </c>
      <c r="K28" s="70">
        <v>100</v>
      </c>
      <c r="L28" s="70">
        <v>100</v>
      </c>
      <c r="M28" s="70">
        <v>100</v>
      </c>
      <c r="N28" s="70">
        <v>100</v>
      </c>
      <c r="O28" s="70">
        <v>100</v>
      </c>
      <c r="P28" s="70">
        <v>100</v>
      </c>
      <c r="Q28" s="71">
        <v>100</v>
      </c>
      <c r="R28" s="72"/>
      <c r="S28" s="74">
        <f t="shared" si="0"/>
        <v>99</v>
      </c>
      <c r="T28" s="15">
        <f>AVERAGE(S27:S28)</f>
        <v>92.5</v>
      </c>
      <c r="V28" s="66">
        <v>100</v>
      </c>
      <c r="W28" s="16"/>
    </row>
    <row r="29" spans="1:23" s="17" customFormat="1" x14ac:dyDescent="0.25">
      <c r="A29" s="33">
        <v>25</v>
      </c>
      <c r="B29" s="34">
        <v>3</v>
      </c>
      <c r="C29" s="35" t="s">
        <v>111</v>
      </c>
      <c r="D29" s="36" t="s">
        <v>67</v>
      </c>
      <c r="E29" s="37" t="s">
        <v>68</v>
      </c>
      <c r="F29" s="47">
        <v>11</v>
      </c>
      <c r="G29" s="46">
        <v>0</v>
      </c>
      <c r="H29" s="69">
        <v>100</v>
      </c>
      <c r="I29" s="70">
        <v>72.73</v>
      </c>
      <c r="J29" s="70">
        <v>72.73</v>
      </c>
      <c r="K29" s="70">
        <v>90.91</v>
      </c>
      <c r="L29" s="70">
        <v>72.73</v>
      </c>
      <c r="M29" s="70">
        <v>90.91</v>
      </c>
      <c r="N29" s="70">
        <v>100</v>
      </c>
      <c r="O29" s="70">
        <v>90.91</v>
      </c>
      <c r="P29" s="70">
        <v>81.819999999999993</v>
      </c>
      <c r="Q29" s="71">
        <v>90.91</v>
      </c>
      <c r="R29" s="72"/>
      <c r="S29" s="73">
        <f t="shared" si="0"/>
        <v>86.364999999999995</v>
      </c>
      <c r="V29" s="66">
        <v>93.75</v>
      </c>
      <c r="W29" s="16"/>
    </row>
    <row r="30" spans="1:23" s="17" customFormat="1" x14ac:dyDescent="0.25">
      <c r="A30" s="33">
        <v>26</v>
      </c>
      <c r="B30" s="34">
        <v>3</v>
      </c>
      <c r="C30" s="35" t="s">
        <v>111</v>
      </c>
      <c r="D30" s="36" t="s">
        <v>69</v>
      </c>
      <c r="E30" s="37" t="s">
        <v>40</v>
      </c>
      <c r="F30" s="47">
        <v>11</v>
      </c>
      <c r="G30" s="46">
        <v>0</v>
      </c>
      <c r="H30" s="69">
        <v>100</v>
      </c>
      <c r="I30" s="70">
        <v>63.64</v>
      </c>
      <c r="J30" s="70">
        <v>100</v>
      </c>
      <c r="K30" s="70">
        <v>100</v>
      </c>
      <c r="L30" s="70">
        <v>90.91</v>
      </c>
      <c r="M30" s="70">
        <v>81.819999999999993</v>
      </c>
      <c r="N30" s="70">
        <v>90.91</v>
      </c>
      <c r="O30" s="70">
        <v>90.91</v>
      </c>
      <c r="P30" s="70">
        <v>100</v>
      </c>
      <c r="Q30" s="71">
        <v>100</v>
      </c>
      <c r="R30" s="72"/>
      <c r="S30" s="75">
        <f t="shared" si="0"/>
        <v>91.818999999999988</v>
      </c>
      <c r="V30" s="66">
        <v>71.25</v>
      </c>
      <c r="W30" s="16"/>
    </row>
    <row r="31" spans="1:23" s="17" customFormat="1" x14ac:dyDescent="0.25">
      <c r="A31" s="33">
        <v>27</v>
      </c>
      <c r="B31" s="34">
        <v>3</v>
      </c>
      <c r="C31" s="35" t="s">
        <v>111</v>
      </c>
      <c r="D31" s="36" t="s">
        <v>70</v>
      </c>
      <c r="E31" s="37" t="s">
        <v>71</v>
      </c>
      <c r="F31" s="47">
        <v>11</v>
      </c>
      <c r="G31" s="46">
        <v>0</v>
      </c>
      <c r="H31" s="69">
        <v>100</v>
      </c>
      <c r="I31" s="70">
        <v>90.91</v>
      </c>
      <c r="J31" s="70">
        <v>100</v>
      </c>
      <c r="K31" s="70">
        <v>100</v>
      </c>
      <c r="L31" s="70">
        <v>100</v>
      </c>
      <c r="M31" s="70">
        <v>100</v>
      </c>
      <c r="N31" s="70">
        <v>100</v>
      </c>
      <c r="O31" s="70">
        <v>90.91</v>
      </c>
      <c r="P31" s="70">
        <v>90.91</v>
      </c>
      <c r="Q31" s="71">
        <v>100</v>
      </c>
      <c r="R31" s="72"/>
      <c r="S31" s="74">
        <f t="shared" si="0"/>
        <v>97.272999999999996</v>
      </c>
      <c r="T31" s="15">
        <f>AVERAGE(S29:S31)</f>
        <v>91.819000000000003</v>
      </c>
      <c r="U31" s="17" t="s">
        <v>137</v>
      </c>
      <c r="V31" s="66">
        <v>100</v>
      </c>
      <c r="W31" s="16" t="s">
        <v>142</v>
      </c>
    </row>
    <row r="32" spans="1:23" s="17" customFormat="1" x14ac:dyDescent="0.25">
      <c r="A32" s="33">
        <v>28</v>
      </c>
      <c r="B32" s="34">
        <v>3</v>
      </c>
      <c r="C32" s="35" t="s">
        <v>110</v>
      </c>
      <c r="D32" s="36" t="s">
        <v>72</v>
      </c>
      <c r="E32" s="37" t="s">
        <v>73</v>
      </c>
      <c r="F32" s="47">
        <v>11</v>
      </c>
      <c r="G32" s="46">
        <v>0</v>
      </c>
      <c r="H32" s="69">
        <v>100</v>
      </c>
      <c r="I32" s="70">
        <v>90.91</v>
      </c>
      <c r="J32" s="70">
        <v>90.91</v>
      </c>
      <c r="K32" s="70">
        <v>90.91</v>
      </c>
      <c r="L32" s="70">
        <v>90.91</v>
      </c>
      <c r="M32" s="70">
        <v>90.91</v>
      </c>
      <c r="N32" s="70">
        <v>90.91</v>
      </c>
      <c r="O32" s="70">
        <v>90.91</v>
      </c>
      <c r="P32" s="70">
        <v>90.91</v>
      </c>
      <c r="Q32" s="71">
        <v>90.91</v>
      </c>
      <c r="R32" s="72"/>
      <c r="S32" s="73">
        <f t="shared" si="0"/>
        <v>91.818999999999988</v>
      </c>
      <c r="V32" s="66">
        <v>97.27</v>
      </c>
      <c r="W32" s="16"/>
    </row>
    <row r="33" spans="1:23" s="17" customFormat="1" x14ac:dyDescent="0.25">
      <c r="A33" s="33">
        <v>29</v>
      </c>
      <c r="B33" s="34">
        <v>3</v>
      </c>
      <c r="C33" s="35" t="s">
        <v>110</v>
      </c>
      <c r="D33" s="36" t="s">
        <v>74</v>
      </c>
      <c r="E33" s="37" t="s">
        <v>75</v>
      </c>
      <c r="F33" s="47">
        <v>11</v>
      </c>
      <c r="G33" s="46">
        <v>0</v>
      </c>
      <c r="H33" s="69">
        <v>81.819999999999993</v>
      </c>
      <c r="I33" s="70">
        <v>36.36</v>
      </c>
      <c r="J33" s="70">
        <v>54.55</v>
      </c>
      <c r="K33" s="70">
        <v>72.73</v>
      </c>
      <c r="L33" s="70">
        <v>27.27</v>
      </c>
      <c r="M33" s="70">
        <v>27.27</v>
      </c>
      <c r="N33" s="70">
        <v>45.45</v>
      </c>
      <c r="O33" s="70">
        <v>27.27</v>
      </c>
      <c r="P33" s="70">
        <v>81.819999999999993</v>
      </c>
      <c r="Q33" s="71">
        <v>54.55</v>
      </c>
      <c r="R33" s="72"/>
      <c r="S33" s="75">
        <f t="shared" si="0"/>
        <v>50.908999999999992</v>
      </c>
      <c r="V33" s="66">
        <v>95.45</v>
      </c>
      <c r="W33" s="16"/>
    </row>
    <row r="34" spans="1:23" s="17" customFormat="1" x14ac:dyDescent="0.25">
      <c r="A34" s="33">
        <v>30</v>
      </c>
      <c r="B34" s="34">
        <v>3</v>
      </c>
      <c r="C34" s="35" t="s">
        <v>110</v>
      </c>
      <c r="D34" s="36" t="s">
        <v>76</v>
      </c>
      <c r="E34" s="37" t="s">
        <v>99</v>
      </c>
      <c r="F34" s="47">
        <v>11</v>
      </c>
      <c r="G34" s="46">
        <v>0</v>
      </c>
      <c r="H34" s="69">
        <v>90.91</v>
      </c>
      <c r="I34" s="70">
        <v>72.73</v>
      </c>
      <c r="J34" s="70">
        <v>54.55</v>
      </c>
      <c r="K34" s="70">
        <v>72.73</v>
      </c>
      <c r="L34" s="70">
        <v>27.27</v>
      </c>
      <c r="M34" s="70">
        <v>27.27</v>
      </c>
      <c r="N34" s="70">
        <v>18.18</v>
      </c>
      <c r="O34" s="70">
        <v>27.27</v>
      </c>
      <c r="P34" s="70">
        <v>36.36</v>
      </c>
      <c r="Q34" s="71">
        <v>81.819999999999993</v>
      </c>
      <c r="R34" s="72"/>
      <c r="S34" s="74">
        <f t="shared" si="0"/>
        <v>50.908999999999999</v>
      </c>
      <c r="T34" s="15">
        <f>AVERAGE(S32:S34)</f>
        <v>64.545666666666662</v>
      </c>
      <c r="U34" s="17" t="s">
        <v>137</v>
      </c>
      <c r="V34" s="66">
        <v>97.27</v>
      </c>
      <c r="W34" s="16" t="s">
        <v>143</v>
      </c>
    </row>
    <row r="35" spans="1:23" s="17" customFormat="1" x14ac:dyDescent="0.25">
      <c r="A35" s="33">
        <v>31</v>
      </c>
      <c r="B35" s="34">
        <v>1</v>
      </c>
      <c r="C35" s="35" t="s">
        <v>110</v>
      </c>
      <c r="D35" s="36" t="s">
        <v>77</v>
      </c>
      <c r="E35" s="37" t="s">
        <v>78</v>
      </c>
      <c r="F35" s="47">
        <v>7</v>
      </c>
      <c r="G35" s="46">
        <v>0</v>
      </c>
      <c r="H35" s="69">
        <v>100</v>
      </c>
      <c r="I35" s="70">
        <v>71.430000000000007</v>
      </c>
      <c r="J35" s="70">
        <v>100</v>
      </c>
      <c r="K35" s="70">
        <v>100</v>
      </c>
      <c r="L35" s="70">
        <v>100</v>
      </c>
      <c r="M35" s="70">
        <v>100</v>
      </c>
      <c r="N35" s="70">
        <v>100</v>
      </c>
      <c r="O35" s="70">
        <v>100</v>
      </c>
      <c r="P35" s="70">
        <v>100</v>
      </c>
      <c r="Q35" s="71">
        <v>100</v>
      </c>
      <c r="R35" s="72"/>
      <c r="S35" s="73">
        <f t="shared" si="0"/>
        <v>97.143000000000001</v>
      </c>
      <c r="U35" s="17" t="s">
        <v>137</v>
      </c>
      <c r="V35" s="66">
        <v>97</v>
      </c>
      <c r="W35" s="16" t="s">
        <v>144</v>
      </c>
    </row>
    <row r="36" spans="1:23" x14ac:dyDescent="0.25">
      <c r="A36" s="33">
        <v>32</v>
      </c>
      <c r="B36" s="34">
        <v>1</v>
      </c>
      <c r="C36" s="35" t="s">
        <v>110</v>
      </c>
      <c r="D36" s="36" t="s">
        <v>79</v>
      </c>
      <c r="E36" s="37" t="s">
        <v>80</v>
      </c>
      <c r="F36" s="47">
        <v>7</v>
      </c>
      <c r="G36" s="46">
        <v>0</v>
      </c>
      <c r="H36" s="69">
        <v>85.71</v>
      </c>
      <c r="I36" s="70">
        <v>42.56</v>
      </c>
      <c r="J36" s="70">
        <v>100</v>
      </c>
      <c r="K36" s="70">
        <v>100</v>
      </c>
      <c r="L36" s="70">
        <v>100</v>
      </c>
      <c r="M36" s="70">
        <v>100</v>
      </c>
      <c r="N36" s="70">
        <v>100</v>
      </c>
      <c r="O36" s="70">
        <v>100</v>
      </c>
      <c r="P36" s="70">
        <v>100</v>
      </c>
      <c r="Q36" s="71">
        <v>100</v>
      </c>
      <c r="R36" s="76"/>
      <c r="S36" s="75">
        <f t="shared" si="0"/>
        <v>92.826999999999998</v>
      </c>
      <c r="V36" s="67">
        <v>94</v>
      </c>
    </row>
    <row r="37" spans="1:23" x14ac:dyDescent="0.25">
      <c r="A37" s="33">
        <v>33</v>
      </c>
      <c r="B37" s="34">
        <v>1</v>
      </c>
      <c r="C37" s="35" t="s">
        <v>110</v>
      </c>
      <c r="D37" s="36" t="s">
        <v>81</v>
      </c>
      <c r="E37" s="37" t="s">
        <v>82</v>
      </c>
      <c r="F37" s="47">
        <v>7</v>
      </c>
      <c r="G37" s="46">
        <v>0</v>
      </c>
      <c r="H37" s="69">
        <v>100</v>
      </c>
      <c r="I37" s="70">
        <v>57.14</v>
      </c>
      <c r="J37" s="70">
        <v>100</v>
      </c>
      <c r="K37" s="70">
        <v>100</v>
      </c>
      <c r="L37" s="70">
        <v>100</v>
      </c>
      <c r="M37" s="70">
        <v>100</v>
      </c>
      <c r="N37" s="70">
        <v>100</v>
      </c>
      <c r="O37" s="70">
        <v>100</v>
      </c>
      <c r="P37" s="70">
        <v>100</v>
      </c>
      <c r="Q37" s="71">
        <v>100</v>
      </c>
      <c r="R37" s="76"/>
      <c r="S37" s="74">
        <f t="shared" si="0"/>
        <v>95.713999999999999</v>
      </c>
      <c r="T37" s="15">
        <f>AVERAGE(S35:S37)</f>
        <v>95.227999999999994</v>
      </c>
      <c r="U37" s="1" t="s">
        <v>137</v>
      </c>
      <c r="V37" s="67">
        <v>80</v>
      </c>
      <c r="W37" s="6" t="s">
        <v>145</v>
      </c>
    </row>
    <row r="38" spans="1:23" x14ac:dyDescent="0.25">
      <c r="A38" s="33">
        <v>34</v>
      </c>
      <c r="B38" s="34">
        <v>1</v>
      </c>
      <c r="C38" s="35" t="s">
        <v>110</v>
      </c>
      <c r="D38" s="36" t="s">
        <v>83</v>
      </c>
      <c r="E38" s="37" t="s">
        <v>84</v>
      </c>
      <c r="F38" s="45">
        <v>5</v>
      </c>
      <c r="G38" s="46">
        <v>0</v>
      </c>
      <c r="H38" s="69" t="s">
        <v>18</v>
      </c>
      <c r="I38" s="70" t="s">
        <v>18</v>
      </c>
      <c r="J38" s="70" t="s">
        <v>18</v>
      </c>
      <c r="K38" s="70" t="s">
        <v>18</v>
      </c>
      <c r="L38" s="70" t="s">
        <v>18</v>
      </c>
      <c r="M38" s="70" t="s">
        <v>18</v>
      </c>
      <c r="N38" s="70" t="s">
        <v>18</v>
      </c>
      <c r="O38" s="70" t="s">
        <v>18</v>
      </c>
      <c r="P38" s="70" t="s">
        <v>18</v>
      </c>
      <c r="Q38" s="71" t="s">
        <v>18</v>
      </c>
      <c r="R38" s="76"/>
      <c r="S38" s="77"/>
      <c r="T38" s="64"/>
      <c r="V38" s="67">
        <v>87</v>
      </c>
    </row>
    <row r="39" spans="1:23" x14ac:dyDescent="0.25">
      <c r="A39" s="33">
        <v>35</v>
      </c>
      <c r="B39" s="34">
        <v>1</v>
      </c>
      <c r="C39" s="35" t="s">
        <v>110</v>
      </c>
      <c r="D39" s="36" t="s">
        <v>85</v>
      </c>
      <c r="E39" s="37" t="s">
        <v>86</v>
      </c>
      <c r="F39" s="47">
        <v>13</v>
      </c>
      <c r="G39" s="46">
        <v>0</v>
      </c>
      <c r="H39" s="69">
        <v>93.21</v>
      </c>
      <c r="I39" s="70">
        <v>84.62</v>
      </c>
      <c r="J39" s="70">
        <v>93.21</v>
      </c>
      <c r="K39" s="70">
        <v>93.21</v>
      </c>
      <c r="L39" s="70">
        <v>100</v>
      </c>
      <c r="M39" s="70">
        <v>84.62</v>
      </c>
      <c r="N39" s="70">
        <v>100</v>
      </c>
      <c r="O39" s="70">
        <v>100</v>
      </c>
      <c r="P39" s="70">
        <v>100</v>
      </c>
      <c r="Q39" s="71">
        <v>93.21</v>
      </c>
      <c r="R39" s="76"/>
      <c r="S39" s="77">
        <f t="shared" ref="S39:S49" si="1">AVERAGE(H39:Q39)</f>
        <v>94.207999999999998</v>
      </c>
      <c r="T39" s="64"/>
      <c r="V39" s="67">
        <v>90</v>
      </c>
    </row>
    <row r="40" spans="1:23" x14ac:dyDescent="0.25">
      <c r="A40" s="33">
        <v>36</v>
      </c>
      <c r="B40" s="34">
        <v>2</v>
      </c>
      <c r="C40" s="35" t="s">
        <v>111</v>
      </c>
      <c r="D40" s="36" t="s">
        <v>87</v>
      </c>
      <c r="E40" s="37" t="s">
        <v>88</v>
      </c>
      <c r="F40" s="47">
        <v>10</v>
      </c>
      <c r="G40" s="46">
        <v>0</v>
      </c>
      <c r="H40" s="69">
        <v>80</v>
      </c>
      <c r="I40" s="70">
        <v>80</v>
      </c>
      <c r="J40" s="70">
        <v>70</v>
      </c>
      <c r="K40" s="70" t="s">
        <v>89</v>
      </c>
      <c r="L40" s="70">
        <v>60</v>
      </c>
      <c r="M40" s="70">
        <v>40</v>
      </c>
      <c r="N40" s="70">
        <v>70</v>
      </c>
      <c r="O40" s="70">
        <v>80</v>
      </c>
      <c r="P40" s="70">
        <v>60</v>
      </c>
      <c r="Q40" s="71">
        <v>40</v>
      </c>
      <c r="R40" s="76"/>
      <c r="S40" s="77">
        <f t="shared" si="1"/>
        <v>64.444444444444443</v>
      </c>
      <c r="T40" s="64"/>
      <c r="U40" s="1" t="s">
        <v>137</v>
      </c>
      <c r="V40" s="67">
        <v>94.55</v>
      </c>
      <c r="W40" s="6" t="s">
        <v>146</v>
      </c>
    </row>
    <row r="41" spans="1:23" x14ac:dyDescent="0.25">
      <c r="A41" s="33">
        <v>37</v>
      </c>
      <c r="B41" s="34">
        <v>3</v>
      </c>
      <c r="C41" s="35" t="s">
        <v>110</v>
      </c>
      <c r="D41" s="36" t="s">
        <v>90</v>
      </c>
      <c r="E41" s="37" t="s">
        <v>91</v>
      </c>
      <c r="F41" s="47">
        <v>10</v>
      </c>
      <c r="G41" s="46">
        <v>0</v>
      </c>
      <c r="H41" s="69">
        <v>60</v>
      </c>
      <c r="I41" s="70">
        <v>20</v>
      </c>
      <c r="J41" s="70">
        <v>80</v>
      </c>
      <c r="K41" s="70">
        <v>90</v>
      </c>
      <c r="L41" s="70">
        <v>80</v>
      </c>
      <c r="M41" s="70">
        <v>70</v>
      </c>
      <c r="N41" s="70">
        <v>70</v>
      </c>
      <c r="O41" s="70">
        <v>90</v>
      </c>
      <c r="P41" s="70">
        <v>90</v>
      </c>
      <c r="Q41" s="71">
        <v>90</v>
      </c>
      <c r="R41" s="76"/>
      <c r="S41" s="77">
        <f t="shared" si="1"/>
        <v>74</v>
      </c>
      <c r="T41" s="64"/>
      <c r="U41" s="1" t="s">
        <v>137</v>
      </c>
      <c r="V41" s="67">
        <v>81</v>
      </c>
      <c r="W41" s="6" t="s">
        <v>147</v>
      </c>
    </row>
    <row r="42" spans="1:23" x14ac:dyDescent="0.25">
      <c r="A42" s="33">
        <v>38</v>
      </c>
      <c r="B42" s="34">
        <v>3</v>
      </c>
      <c r="C42" s="35" t="s">
        <v>110</v>
      </c>
      <c r="D42" s="36" t="s">
        <v>92</v>
      </c>
      <c r="E42" s="37" t="s">
        <v>93</v>
      </c>
      <c r="F42" s="47">
        <v>9</v>
      </c>
      <c r="G42" s="46">
        <v>0</v>
      </c>
      <c r="H42" s="69">
        <v>100</v>
      </c>
      <c r="I42" s="70">
        <v>100</v>
      </c>
      <c r="J42" s="70">
        <v>100</v>
      </c>
      <c r="K42" s="70">
        <v>100</v>
      </c>
      <c r="L42" s="70">
        <v>100</v>
      </c>
      <c r="M42" s="70">
        <v>100</v>
      </c>
      <c r="N42" s="70">
        <v>100</v>
      </c>
      <c r="O42" s="70">
        <v>100</v>
      </c>
      <c r="P42" s="70">
        <v>100</v>
      </c>
      <c r="Q42" s="71">
        <v>100</v>
      </c>
      <c r="R42" s="76"/>
      <c r="S42" s="77">
        <f t="shared" si="1"/>
        <v>100</v>
      </c>
      <c r="T42" s="64"/>
      <c r="V42" s="67">
        <v>100</v>
      </c>
    </row>
    <row r="43" spans="1:23" x14ac:dyDescent="0.25">
      <c r="A43" s="33">
        <v>39</v>
      </c>
      <c r="B43" s="34">
        <v>1</v>
      </c>
      <c r="C43" s="35" t="s">
        <v>111</v>
      </c>
      <c r="D43" s="36" t="s">
        <v>94</v>
      </c>
      <c r="E43" s="37" t="s">
        <v>95</v>
      </c>
      <c r="F43" s="47">
        <v>11</v>
      </c>
      <c r="G43" s="46">
        <v>0</v>
      </c>
      <c r="H43" s="69">
        <v>90.91</v>
      </c>
      <c r="I43" s="70">
        <v>54.55</v>
      </c>
      <c r="J43" s="70">
        <v>36.36</v>
      </c>
      <c r="K43" s="70">
        <v>81.819999999999993</v>
      </c>
      <c r="L43" s="70">
        <v>54.55</v>
      </c>
      <c r="M43" s="70">
        <v>90.91</v>
      </c>
      <c r="N43" s="70">
        <v>100</v>
      </c>
      <c r="O43" s="70">
        <v>90.91</v>
      </c>
      <c r="P43" s="70">
        <v>100</v>
      </c>
      <c r="Q43" s="71">
        <v>90.91</v>
      </c>
      <c r="R43" s="76"/>
      <c r="S43" s="77">
        <f t="shared" si="1"/>
        <v>79.091999999999999</v>
      </c>
      <c r="T43" s="64"/>
      <c r="V43" s="67">
        <v>93.33</v>
      </c>
    </row>
    <row r="44" spans="1:23" x14ac:dyDescent="0.25">
      <c r="A44" s="33">
        <v>40</v>
      </c>
      <c r="B44" s="34">
        <v>1</v>
      </c>
      <c r="C44" s="35" t="s">
        <v>111</v>
      </c>
      <c r="D44" s="36" t="s">
        <v>96</v>
      </c>
      <c r="E44" s="37" t="s">
        <v>97</v>
      </c>
      <c r="F44" s="47">
        <v>11</v>
      </c>
      <c r="G44" s="46">
        <v>0</v>
      </c>
      <c r="H44" s="69">
        <v>100</v>
      </c>
      <c r="I44" s="70">
        <v>54.55</v>
      </c>
      <c r="J44" s="70">
        <v>90.91</v>
      </c>
      <c r="K44" s="70">
        <v>90.91</v>
      </c>
      <c r="L44" s="70">
        <v>100</v>
      </c>
      <c r="M44" s="70">
        <v>90.91</v>
      </c>
      <c r="N44" s="70">
        <v>90.91</v>
      </c>
      <c r="O44" s="70">
        <v>100</v>
      </c>
      <c r="P44" s="70">
        <v>100</v>
      </c>
      <c r="Q44" s="71">
        <v>100</v>
      </c>
      <c r="R44" s="76"/>
      <c r="S44" s="73">
        <f t="shared" si="1"/>
        <v>91.818999999999988</v>
      </c>
      <c r="V44" s="67">
        <v>92</v>
      </c>
    </row>
    <row r="45" spans="1:23" x14ac:dyDescent="0.25">
      <c r="A45" s="33">
        <v>41</v>
      </c>
      <c r="B45" s="34">
        <v>1</v>
      </c>
      <c r="C45" s="35" t="s">
        <v>111</v>
      </c>
      <c r="D45" s="36" t="s">
        <v>98</v>
      </c>
      <c r="E45" s="37" t="s">
        <v>99</v>
      </c>
      <c r="F45" s="47">
        <v>11</v>
      </c>
      <c r="G45" s="46">
        <v>0</v>
      </c>
      <c r="H45" s="69">
        <v>81.819999999999993</v>
      </c>
      <c r="I45" s="70">
        <v>90.91</v>
      </c>
      <c r="J45" s="70">
        <v>100</v>
      </c>
      <c r="K45" s="70">
        <v>90.91</v>
      </c>
      <c r="L45" s="70">
        <v>100</v>
      </c>
      <c r="M45" s="70">
        <v>81.819999999999993</v>
      </c>
      <c r="N45" s="70">
        <v>100</v>
      </c>
      <c r="O45" s="70">
        <v>100</v>
      </c>
      <c r="P45" s="70">
        <v>100</v>
      </c>
      <c r="Q45" s="71">
        <v>72.73</v>
      </c>
      <c r="R45" s="76"/>
      <c r="S45" s="75">
        <f t="shared" si="1"/>
        <v>91.819000000000003</v>
      </c>
      <c r="V45" s="67">
        <v>94</v>
      </c>
    </row>
    <row r="46" spans="1:23" x14ac:dyDescent="0.25">
      <c r="A46" s="33">
        <v>42</v>
      </c>
      <c r="B46" s="34">
        <v>1</v>
      </c>
      <c r="C46" s="35" t="s">
        <v>111</v>
      </c>
      <c r="D46" s="36" t="s">
        <v>100</v>
      </c>
      <c r="E46" s="37" t="s">
        <v>101</v>
      </c>
      <c r="F46" s="47">
        <v>11</v>
      </c>
      <c r="G46" s="46">
        <v>0</v>
      </c>
      <c r="H46" s="69">
        <v>72.73</v>
      </c>
      <c r="I46" s="70">
        <v>63.64</v>
      </c>
      <c r="J46" s="70">
        <v>72.73</v>
      </c>
      <c r="K46" s="70">
        <v>90.91</v>
      </c>
      <c r="L46" s="70">
        <v>100</v>
      </c>
      <c r="M46" s="70">
        <v>54.55</v>
      </c>
      <c r="N46" s="70">
        <v>54.55</v>
      </c>
      <c r="O46" s="70">
        <v>100</v>
      </c>
      <c r="P46" s="70">
        <v>100</v>
      </c>
      <c r="Q46" s="71">
        <v>72.73</v>
      </c>
      <c r="R46" s="76"/>
      <c r="S46" s="74">
        <f t="shared" si="1"/>
        <v>78.183999999999997</v>
      </c>
      <c r="T46" s="15">
        <f>AVERAGE(S44:S46)</f>
        <v>87.274000000000001</v>
      </c>
      <c r="V46" s="67">
        <v>85.33</v>
      </c>
    </row>
    <row r="47" spans="1:23" x14ac:dyDescent="0.25">
      <c r="A47" s="33">
        <v>43</v>
      </c>
      <c r="B47" s="34">
        <v>2</v>
      </c>
      <c r="C47" s="35" t="s">
        <v>111</v>
      </c>
      <c r="D47" s="36" t="s">
        <v>102</v>
      </c>
      <c r="E47" s="37" t="s">
        <v>64</v>
      </c>
      <c r="F47" s="47">
        <v>8</v>
      </c>
      <c r="G47" s="46">
        <v>0</v>
      </c>
      <c r="H47" s="69">
        <v>100</v>
      </c>
      <c r="I47" s="70">
        <v>62.5</v>
      </c>
      <c r="J47" s="70">
        <v>62.5</v>
      </c>
      <c r="K47" s="70">
        <v>87.5</v>
      </c>
      <c r="L47" s="70">
        <v>100</v>
      </c>
      <c r="M47" s="70">
        <v>62.5</v>
      </c>
      <c r="N47" s="70">
        <v>75</v>
      </c>
      <c r="O47" s="70">
        <v>100</v>
      </c>
      <c r="P47" s="70">
        <v>87.5</v>
      </c>
      <c r="Q47" s="71">
        <v>100</v>
      </c>
      <c r="R47" s="76"/>
      <c r="S47" s="73">
        <f t="shared" si="1"/>
        <v>83.75</v>
      </c>
      <c r="V47" s="68" t="s">
        <v>138</v>
      </c>
    </row>
    <row r="48" spans="1:23" x14ac:dyDescent="0.25">
      <c r="A48" s="33">
        <v>44</v>
      </c>
      <c r="B48" s="34">
        <v>2</v>
      </c>
      <c r="C48" s="35" t="s">
        <v>111</v>
      </c>
      <c r="D48" s="36" t="s">
        <v>103</v>
      </c>
      <c r="E48" s="37" t="s">
        <v>104</v>
      </c>
      <c r="F48" s="47">
        <v>8</v>
      </c>
      <c r="G48" s="46">
        <v>0</v>
      </c>
      <c r="H48" s="69">
        <v>100</v>
      </c>
      <c r="I48" s="70">
        <v>87.5</v>
      </c>
      <c r="J48" s="70">
        <v>100</v>
      </c>
      <c r="K48" s="70">
        <v>100</v>
      </c>
      <c r="L48" s="70">
        <v>100</v>
      </c>
      <c r="M48" s="70">
        <v>87.5</v>
      </c>
      <c r="N48" s="70">
        <v>100</v>
      </c>
      <c r="O48" s="70">
        <v>100</v>
      </c>
      <c r="P48" s="70">
        <v>100</v>
      </c>
      <c r="Q48" s="71">
        <v>100</v>
      </c>
      <c r="R48" s="76"/>
      <c r="S48" s="75">
        <f t="shared" si="1"/>
        <v>97.5</v>
      </c>
      <c r="V48" s="68" t="s">
        <v>138</v>
      </c>
    </row>
    <row r="49" spans="1:22" x14ac:dyDescent="0.25">
      <c r="A49" s="38">
        <v>45</v>
      </c>
      <c r="B49" s="39">
        <v>2</v>
      </c>
      <c r="C49" s="40" t="s">
        <v>111</v>
      </c>
      <c r="D49" s="41" t="s">
        <v>105</v>
      </c>
      <c r="E49" s="42" t="s">
        <v>106</v>
      </c>
      <c r="F49" s="48">
        <v>8</v>
      </c>
      <c r="G49" s="49">
        <v>0</v>
      </c>
      <c r="H49" s="78">
        <v>100</v>
      </c>
      <c r="I49" s="79">
        <v>100</v>
      </c>
      <c r="J49" s="79">
        <v>100</v>
      </c>
      <c r="K49" s="79">
        <v>100</v>
      </c>
      <c r="L49" s="79">
        <v>100</v>
      </c>
      <c r="M49" s="79">
        <v>100</v>
      </c>
      <c r="N49" s="79">
        <v>100</v>
      </c>
      <c r="O49" s="79">
        <v>100</v>
      </c>
      <c r="P49" s="79">
        <v>100</v>
      </c>
      <c r="Q49" s="80">
        <v>100</v>
      </c>
      <c r="R49" s="76"/>
      <c r="S49" s="74">
        <f t="shared" si="1"/>
        <v>100</v>
      </c>
      <c r="T49" s="15">
        <f>AVERAGE(S47:S49)</f>
        <v>93.75</v>
      </c>
      <c r="V49" s="68" t="s">
        <v>138</v>
      </c>
    </row>
    <row r="51" spans="1:22" x14ac:dyDescent="0.25">
      <c r="F51" s="3">
        <f>COUNTIF(F5:F49,"&lt;=5")</f>
        <v>4</v>
      </c>
      <c r="H51" s="4">
        <f>AVERAGE(H8:H49)</f>
        <v>88.506097560975604</v>
      </c>
      <c r="I51" s="4">
        <f t="shared" ref="I51:S51" si="2">AVERAGE(I8:I49)</f>
        <v>72.696829268292674</v>
      </c>
      <c r="J51" s="4">
        <f t="shared" si="2"/>
        <v>87.677560975609765</v>
      </c>
      <c r="K51" s="4">
        <f t="shared" si="2"/>
        <v>93.37299999999999</v>
      </c>
      <c r="L51" s="4">
        <f t="shared" si="2"/>
        <v>87.476341463414641</v>
      </c>
      <c r="M51" s="4">
        <f t="shared" si="2"/>
        <v>83.630975609756092</v>
      </c>
      <c r="N51" s="4">
        <f t="shared" si="2"/>
        <v>88.846097560975593</v>
      </c>
      <c r="O51" s="4">
        <f t="shared" si="2"/>
        <v>92.261219512195112</v>
      </c>
      <c r="P51" s="4">
        <f t="shared" si="2"/>
        <v>92.837804878048786</v>
      </c>
      <c r="Q51" s="4">
        <f t="shared" si="2"/>
        <v>87.999268292682942</v>
      </c>
      <c r="S51" s="4">
        <f t="shared" si="2"/>
        <v>87.459962059620608</v>
      </c>
      <c r="U51" s="1" t="s">
        <v>137</v>
      </c>
      <c r="V51" s="1" t="s">
        <v>148</v>
      </c>
    </row>
    <row r="52" spans="1:22" x14ac:dyDescent="0.25">
      <c r="V52" s="1" t="s">
        <v>149</v>
      </c>
    </row>
    <row r="53" spans="1:22" x14ac:dyDescent="0.25">
      <c r="L53" s="61" t="s">
        <v>135</v>
      </c>
      <c r="M53" s="61" t="s">
        <v>134</v>
      </c>
    </row>
    <row r="54" spans="1:22" x14ac:dyDescent="0.25">
      <c r="H54" s="81" t="s">
        <v>130</v>
      </c>
      <c r="I54" s="81"/>
      <c r="J54" s="81"/>
      <c r="K54" s="62" t="s">
        <v>131</v>
      </c>
      <c r="L54" s="63">
        <f>SUMIFS($S$5:$S$49,$B$5:$B$49,1)/M54</f>
        <v>90.497399999999999</v>
      </c>
      <c r="M54" s="5">
        <f>COUNTIFS($B$5:$B$49,1,$F$5:$F$49,"&gt;5")</f>
        <v>10</v>
      </c>
      <c r="O54" s="25" t="s">
        <v>123</v>
      </c>
      <c r="P54" s="26"/>
      <c r="Q54" s="26"/>
      <c r="R54" s="26"/>
      <c r="S54" s="26">
        <f>COUNTA(D5:D49)</f>
        <v>45</v>
      </c>
      <c r="T54" s="26"/>
    </row>
    <row r="55" spans="1:22" ht="14.25" thickBot="1" x14ac:dyDescent="0.3">
      <c r="H55" s="81" t="s">
        <v>130</v>
      </c>
      <c r="I55" s="81"/>
      <c r="J55" s="81"/>
      <c r="K55" s="62" t="s">
        <v>132</v>
      </c>
      <c r="L55" s="63">
        <f>SUMIFS($S$5:$S$49,$B$5:$B$49,2)/M55</f>
        <v>89.287840277777761</v>
      </c>
      <c r="M55" s="5">
        <f>COUNTIFS($B$5:$B$49,2,$F$5:$F$49,"&gt;5")</f>
        <v>16</v>
      </c>
      <c r="O55" s="25" t="s">
        <v>124</v>
      </c>
      <c r="P55" s="26"/>
      <c r="Q55" s="26"/>
      <c r="R55" s="26"/>
      <c r="S55" s="27">
        <f>IF(F51&lt;&gt;0,F51,"")</f>
        <v>4</v>
      </c>
      <c r="T55" s="26"/>
    </row>
    <row r="56" spans="1:22" ht="15" x14ac:dyDescent="0.25">
      <c r="A56" s="19" t="s">
        <v>112</v>
      </c>
      <c r="B56" s="20"/>
      <c r="C56" s="21"/>
      <c r="D56" s="22"/>
      <c r="H56" s="81" t="s">
        <v>130</v>
      </c>
      <c r="I56" s="81"/>
      <c r="J56" s="81"/>
      <c r="K56" s="62" t="s">
        <v>133</v>
      </c>
      <c r="L56" s="63">
        <f>SUMIFS($S$5:$S$49,$B$5:$B$49,3)/M56</f>
        <v>83.485266666666661</v>
      </c>
      <c r="M56" s="5">
        <f>COUNTIFS($B$5:$B$49,3,$F$5:$F$49,"&gt;5")</f>
        <v>15</v>
      </c>
      <c r="O56" s="26"/>
      <c r="P56" s="26"/>
      <c r="Q56" s="26"/>
      <c r="R56" s="26"/>
      <c r="S56" s="26">
        <f>COUNTIFS($S$5:$S$49,"&gt;=90")</f>
        <v>26</v>
      </c>
      <c r="T56" s="26" t="s">
        <v>125</v>
      </c>
      <c r="U56" s="59">
        <f>S56/$S$61</f>
        <v>0.59090909090909094</v>
      </c>
    </row>
    <row r="57" spans="1:22" ht="15" x14ac:dyDescent="0.25">
      <c r="A57" s="19" t="s">
        <v>113</v>
      </c>
      <c r="B57" s="20"/>
      <c r="C57" s="21"/>
      <c r="D57" s="22"/>
      <c r="O57" s="26"/>
      <c r="P57" s="26"/>
      <c r="Q57" s="26"/>
      <c r="R57" s="26"/>
      <c r="S57" s="26">
        <f>COUNTIFS($S$5:$S$49,"&gt;=80",$S$5:$S$49,"&lt;90")</f>
        <v>6</v>
      </c>
      <c r="T57" s="26" t="s">
        <v>126</v>
      </c>
      <c r="U57" s="59">
        <f t="shared" ref="U57:U60" si="3">S57/$S$61</f>
        <v>0.13636363636363635</v>
      </c>
    </row>
    <row r="58" spans="1:22" ht="15" x14ac:dyDescent="0.25">
      <c r="A58" s="19" t="s">
        <v>114</v>
      </c>
      <c r="B58" s="20"/>
      <c r="C58" s="21"/>
      <c r="D58" s="22"/>
      <c r="O58" s="26"/>
      <c r="P58" s="26"/>
      <c r="Q58" s="26"/>
      <c r="R58" s="26"/>
      <c r="S58" s="26">
        <f>COUNTIFS($S$7:$V$49,"&gt;=70",$S$7:$V$49,"&lt;80")</f>
        <v>8</v>
      </c>
      <c r="T58" s="26" t="s">
        <v>127</v>
      </c>
      <c r="U58" s="59">
        <f t="shared" si="3"/>
        <v>0.18181818181818182</v>
      </c>
    </row>
    <row r="59" spans="1:22" ht="15" x14ac:dyDescent="0.25">
      <c r="A59" s="19" t="s">
        <v>115</v>
      </c>
      <c r="B59" s="20"/>
      <c r="C59" s="21"/>
      <c r="D59" s="22"/>
      <c r="O59" s="26"/>
      <c r="P59" s="26"/>
      <c r="Q59" s="26"/>
      <c r="R59" s="26"/>
      <c r="S59" s="26">
        <f>COUNTIFS($S$7:$V$49,"&gt;=60",$S$7:$V$49,"&lt;70")</f>
        <v>2</v>
      </c>
      <c r="T59" s="26" t="s">
        <v>128</v>
      </c>
      <c r="U59" s="59">
        <f t="shared" si="3"/>
        <v>4.5454545454545456E-2</v>
      </c>
    </row>
    <row r="60" spans="1:22" ht="15" x14ac:dyDescent="0.25">
      <c r="A60" s="19" t="s">
        <v>116</v>
      </c>
      <c r="B60" s="20"/>
      <c r="C60" s="21"/>
      <c r="D60" s="22"/>
      <c r="O60" s="26"/>
      <c r="P60" s="26"/>
      <c r="Q60" s="26"/>
      <c r="R60" s="26"/>
      <c r="S60" s="26">
        <f>COUNTIFS($S$7:$S$49,"&lt;=60")</f>
        <v>2</v>
      </c>
      <c r="T60" s="26" t="s">
        <v>129</v>
      </c>
      <c r="U60" s="59">
        <f t="shared" si="3"/>
        <v>4.5454545454545456E-2</v>
      </c>
    </row>
    <row r="61" spans="1:22" ht="15" x14ac:dyDescent="0.25">
      <c r="A61" s="19" t="s">
        <v>117</v>
      </c>
      <c r="B61" s="20"/>
      <c r="C61" s="21"/>
      <c r="D61" s="22"/>
      <c r="O61" s="23"/>
      <c r="P61" s="23"/>
      <c r="Q61" s="23"/>
      <c r="R61" s="23"/>
      <c r="S61" s="24">
        <f>SUM(S56:S60)</f>
        <v>44</v>
      </c>
      <c r="T61" s="23"/>
      <c r="U61" s="60"/>
    </row>
    <row r="62" spans="1:22" ht="15" x14ac:dyDescent="0.25">
      <c r="A62" s="19" t="s">
        <v>118</v>
      </c>
      <c r="B62" s="20"/>
      <c r="C62" s="21"/>
      <c r="D62" s="22"/>
    </row>
    <row r="63" spans="1:22" ht="15" x14ac:dyDescent="0.25">
      <c r="A63" s="19" t="s">
        <v>119</v>
      </c>
      <c r="B63" s="20"/>
      <c r="C63" s="21"/>
      <c r="D63" s="22"/>
    </row>
    <row r="64" spans="1:22" ht="15" x14ac:dyDescent="0.25">
      <c r="A64" s="19" t="s">
        <v>120</v>
      </c>
      <c r="B64" s="20"/>
      <c r="C64" s="21"/>
      <c r="D64" s="22"/>
    </row>
    <row r="65" spans="1:4" ht="15" x14ac:dyDescent="0.25">
      <c r="A65" s="19" t="s">
        <v>121</v>
      </c>
      <c r="B65" s="20"/>
      <c r="C65" s="21"/>
      <c r="D65" s="22"/>
    </row>
    <row r="66" spans="1:4" ht="15" x14ac:dyDescent="0.25">
      <c r="A66" s="19" t="s">
        <v>122</v>
      </c>
      <c r="B66" s="20"/>
      <c r="C66" s="21"/>
      <c r="D66" s="22"/>
    </row>
  </sheetData>
  <autoFilter ref="A1:W66" xr:uid="{03A9EA2F-7897-4035-AE91-787E719F510B}"/>
  <mergeCells count="3">
    <mergeCell ref="H54:J54"/>
    <mergeCell ref="H55:J55"/>
    <mergeCell ref="H56:J56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GAMBELLA</dc:creator>
  <cp:lastModifiedBy>Utente</cp:lastModifiedBy>
  <dcterms:created xsi:type="dcterms:W3CDTF">2022-03-07T10:48:08Z</dcterms:created>
  <dcterms:modified xsi:type="dcterms:W3CDTF">2022-05-18T09:58:53Z</dcterms:modified>
</cp:coreProperties>
</file>